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03 TERR-VRD-RHUM/"/>
    </mc:Choice>
  </mc:AlternateContent>
  <xr:revisionPtr revIDLastSave="15" documentId="13_ncr:1_{0A5478F1-23AF-4957-8259-A6264422F1FE}" xr6:coauthVersionLast="47" xr6:coauthVersionMax="47" xr10:uidLastSave="{1FEBD3AB-65E9-4657-A0C0-2656FADD5ED6}"/>
  <bookViews>
    <workbookView xWindow="14025" yWindow="0" windowWidth="14880" windowHeight="1558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Titles" localSheetId="0">Feuil1!$3:$3</definedName>
    <definedName name="_xlnm.Print_Area" localSheetId="0">Feuil1!$A$1:$F$182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1" i="1" l="1"/>
  <c r="F132" i="1"/>
  <c r="F129" i="1"/>
  <c r="F114" i="1"/>
  <c r="F31" i="1"/>
  <c r="F144" i="1" l="1"/>
  <c r="F143" i="1"/>
  <c r="D127" i="1"/>
  <c r="F167" i="1"/>
  <c r="F101" i="1"/>
  <c r="D120" i="1"/>
  <c r="D106" i="1"/>
  <c r="D163" i="1"/>
  <c r="D149" i="1"/>
  <c r="F149" i="1" s="1"/>
  <c r="D85" i="1"/>
  <c r="D84" i="1"/>
  <c r="D83" i="1"/>
  <c r="D82" i="1"/>
  <c r="F49" i="1"/>
  <c r="F46" i="1"/>
  <c r="D19" i="1"/>
  <c r="F10" i="1"/>
  <c r="F67" i="1"/>
  <c r="F71" i="1"/>
  <c r="D18" i="1"/>
  <c r="D20" i="1" s="1"/>
  <c r="F15" i="1"/>
  <c r="F109" i="1"/>
  <c r="D113" i="1"/>
  <c r="F113" i="1" s="1"/>
  <c r="F112" i="1"/>
  <c r="F111" i="1"/>
  <c r="F14" i="1"/>
  <c r="F13" i="1"/>
  <c r="D150" i="1"/>
  <c r="D147" i="1"/>
  <c r="F128" i="1"/>
  <c r="F124" i="1"/>
  <c r="F160" i="1" l="1"/>
  <c r="D75" i="1"/>
  <c r="D74" i="1"/>
  <c r="D76" i="1" s="1"/>
  <c r="D63" i="1"/>
  <c r="F63" i="1" s="1"/>
  <c r="D61" i="1"/>
  <c r="F62" i="1"/>
  <c r="F89" i="1"/>
  <c r="F153" i="1"/>
  <c r="F69" i="1"/>
  <c r="F72" i="1"/>
  <c r="F120" i="1"/>
  <c r="F164" i="1"/>
  <c r="F159" i="1"/>
  <c r="F156" i="1"/>
  <c r="F166" i="1"/>
  <c r="F165" i="1"/>
  <c r="F22" i="1"/>
  <c r="F147" i="1"/>
  <c r="F154" i="1"/>
  <c r="F152" i="1"/>
  <c r="F148" i="1"/>
  <c r="D151" i="1"/>
  <c r="F151" i="1" s="1"/>
  <c r="F176" i="1"/>
  <c r="D175" i="1"/>
  <c r="D177" i="1" s="1"/>
  <c r="F177" i="1" s="1"/>
  <c r="F126" i="1"/>
  <c r="F96" i="1"/>
  <c r="D95" i="1"/>
  <c r="F95" i="1" s="1"/>
  <c r="F90" i="1"/>
  <c r="F127" i="1"/>
  <c r="F122" i="1"/>
  <c r="F121" i="1"/>
  <c r="F118" i="1"/>
  <c r="F108" i="1"/>
  <c r="F106" i="1"/>
  <c r="F100" i="1"/>
  <c r="F99" i="1"/>
  <c r="F88" i="1"/>
  <c r="D92" i="1"/>
  <c r="F92" i="1" s="1"/>
  <c r="D54" i="1"/>
  <c r="D56" i="1" s="1"/>
  <c r="F12" i="1"/>
  <c r="F84" i="1" l="1"/>
  <c r="F20" i="1"/>
  <c r="F19" i="1"/>
  <c r="F18" i="1"/>
  <c r="D119" i="1"/>
  <c r="F119" i="1" s="1"/>
  <c r="F163" i="1"/>
  <c r="F150" i="1"/>
  <c r="F175" i="1"/>
  <c r="F178" i="1" s="1"/>
  <c r="D97" i="1"/>
  <c r="F97" i="1" s="1"/>
  <c r="F85" i="1"/>
  <c r="F83" i="1"/>
  <c r="F134" i="1"/>
  <c r="F77" i="1"/>
  <c r="F75" i="1"/>
  <c r="F74" i="1"/>
  <c r="F70" i="1"/>
  <c r="F66" i="1"/>
  <c r="F65" i="1"/>
  <c r="F61" i="1"/>
  <c r="F57" i="1"/>
  <c r="F55" i="1"/>
  <c r="F56" i="1"/>
  <c r="F52" i="1"/>
  <c r="F50" i="1"/>
  <c r="F47" i="1"/>
  <c r="F44" i="1"/>
  <c r="D40" i="1"/>
  <c r="F39" i="1"/>
  <c r="F37" i="1"/>
  <c r="F36" i="1"/>
  <c r="F30" i="1"/>
  <c r="D28" i="1"/>
  <c r="F28" i="1" s="1"/>
  <c r="F16" i="1"/>
  <c r="F11" i="1"/>
  <c r="F6" i="1"/>
  <c r="F169" i="1" l="1"/>
  <c r="F23" i="1"/>
  <c r="F86" i="1"/>
  <c r="F82" i="1"/>
  <c r="F40" i="1"/>
  <c r="D26" i="1"/>
  <c r="D29" i="1"/>
  <c r="F29" i="1" s="1"/>
  <c r="F76" i="1"/>
  <c r="F54" i="1"/>
  <c r="F78" i="1" l="1"/>
  <c r="F102" i="1"/>
  <c r="D27" i="1"/>
  <c r="F27" i="1" s="1"/>
  <c r="F26" i="1"/>
  <c r="F136" i="1" l="1"/>
</calcChain>
</file>

<file path=xl/sharedStrings.xml><?xml version="1.0" encoding="utf-8"?>
<sst xmlns="http://schemas.openxmlformats.org/spreadsheetml/2006/main" count="337" uniqueCount="180">
  <si>
    <t>U</t>
  </si>
  <si>
    <t>A.</t>
  </si>
  <si>
    <t>VOIRIE - RESEAUX HUMIDES</t>
  </si>
  <si>
    <t>3,1</t>
  </si>
  <si>
    <t>Implantation - Piquetage - Relevés et recolement</t>
  </si>
  <si>
    <t>ens</t>
  </si>
  <si>
    <t>3,2</t>
  </si>
  <si>
    <t>Terrassement</t>
  </si>
  <si>
    <t>3,2,1</t>
  </si>
  <si>
    <t>3,2,2</t>
  </si>
  <si>
    <t>Décapage</t>
  </si>
  <si>
    <t>m²</t>
  </si>
  <si>
    <t>3,2,3</t>
  </si>
  <si>
    <t>m3</t>
  </si>
  <si>
    <t>Sous total 3,2 Terrassement</t>
  </si>
  <si>
    <t>3,3</t>
  </si>
  <si>
    <t>Tranchées</t>
  </si>
  <si>
    <t>3,3,1</t>
  </si>
  <si>
    <t>Ouverture des tranchées</t>
  </si>
  <si>
    <t>3,3,4</t>
  </si>
  <si>
    <t>Remblaiement et compactage</t>
  </si>
  <si>
    <t>3,3,4,1</t>
  </si>
  <si>
    <t>Enrobage scorie ou poussier</t>
  </si>
  <si>
    <t>3,3,4,2</t>
  </si>
  <si>
    <t>Enrobage sable</t>
  </si>
  <si>
    <t>3,3,4,3</t>
  </si>
  <si>
    <t>Enrobage béton</t>
  </si>
  <si>
    <t>Sous total 3,3 Tranchées</t>
  </si>
  <si>
    <t xml:space="preserve">3,4 </t>
  </si>
  <si>
    <t>Réseaux humides</t>
  </si>
  <si>
    <t>3,4,1</t>
  </si>
  <si>
    <t>Réseau AEP</t>
  </si>
  <si>
    <t>3,4,1,1</t>
  </si>
  <si>
    <t>Canalisation en polyétylène</t>
  </si>
  <si>
    <t>PEHD diamètre 32 mm sous fourreau</t>
  </si>
  <si>
    <t>ml</t>
  </si>
  <si>
    <t>3,4,1,2</t>
  </si>
  <si>
    <t>Regard compteur</t>
  </si>
  <si>
    <t>3,4,1,3</t>
  </si>
  <si>
    <t>Robinet et vanne</t>
  </si>
  <si>
    <t xml:space="preserve">Vanne DN32 mm </t>
  </si>
  <si>
    <t>3,4,1,4</t>
  </si>
  <si>
    <t>Grillage avertisseur</t>
  </si>
  <si>
    <t>3,4,2</t>
  </si>
  <si>
    <t>Réseaux EU</t>
  </si>
  <si>
    <t>3,4,2,1</t>
  </si>
  <si>
    <t>Canalisation PVC</t>
  </si>
  <si>
    <t>Canalisation PVC diam. 100 mm</t>
  </si>
  <si>
    <t>3,4,2,2</t>
  </si>
  <si>
    <t>Regard de visite</t>
  </si>
  <si>
    <t>Regard 60x60 cm</t>
  </si>
  <si>
    <t>3,4,2,3</t>
  </si>
  <si>
    <t>Dispositif de fermeture</t>
  </si>
  <si>
    <t>Tampon fonte 60x60 cm</t>
  </si>
  <si>
    <t>3,4,2,4</t>
  </si>
  <si>
    <t xml:space="preserve">STEP  </t>
  </si>
  <si>
    <t>3,4,2,5</t>
  </si>
  <si>
    <t>Puit d'infiltration</t>
  </si>
  <si>
    <t>Fouille</t>
  </si>
  <si>
    <t>Bidim</t>
  </si>
  <si>
    <t>Caillasse</t>
  </si>
  <si>
    <t>3,4,3</t>
  </si>
  <si>
    <t>Réseaux EP</t>
  </si>
  <si>
    <t>3,4,3,1</t>
  </si>
  <si>
    <t>Canalisation PVC diam. 160 mm</t>
  </si>
  <si>
    <t>3,4,3,2</t>
  </si>
  <si>
    <t>Regard 40x40 cm</t>
  </si>
  <si>
    <t>3,4,3,3</t>
  </si>
  <si>
    <t>Grille fonte 40x40 cm</t>
  </si>
  <si>
    <t>Grille fonte 60x60 cm</t>
  </si>
  <si>
    <t>3,4,3,4</t>
  </si>
  <si>
    <t>Sous total 3,4 Réseaux humides</t>
  </si>
  <si>
    <t>4</t>
  </si>
  <si>
    <t>Réception</t>
  </si>
  <si>
    <t xml:space="preserve">Voirie </t>
  </si>
  <si>
    <t>Déblais</t>
  </si>
  <si>
    <t>Couche de forme - GNT 0/31.5 - 15 cm</t>
  </si>
  <si>
    <t>Bordure T2</t>
  </si>
  <si>
    <t>Marquage au sol</t>
  </si>
  <si>
    <t>Rampe béton</t>
  </si>
  <si>
    <t>3,6,1</t>
  </si>
  <si>
    <t>3,6,2</t>
  </si>
  <si>
    <t>Cloture mettalique rigide</t>
  </si>
  <si>
    <t>Cloture metallique rigide h=2,0m</t>
  </si>
  <si>
    <t>3,6,3</t>
  </si>
  <si>
    <t>Terre végétale</t>
  </si>
  <si>
    <t>Réglage terre stockée</t>
  </si>
  <si>
    <t>Engazonement</t>
  </si>
  <si>
    <t>3,5,1</t>
  </si>
  <si>
    <t>3,5,3</t>
  </si>
  <si>
    <t>3,5,4</t>
  </si>
  <si>
    <t>Remblais compacté</t>
  </si>
  <si>
    <t>3,2,5</t>
  </si>
  <si>
    <t>STEP 9 Eh</t>
  </si>
  <si>
    <t>Rénovation bicouche</t>
  </si>
  <si>
    <t>Cheminement piéton</t>
  </si>
  <si>
    <t xml:space="preserve">Portillon </t>
  </si>
  <si>
    <t xml:space="preserve">Portillon 1,20 m </t>
  </si>
  <si>
    <t>Fosse arbre</t>
  </si>
  <si>
    <t>Arbre</t>
  </si>
  <si>
    <t>Gravillon en pied de facade</t>
  </si>
  <si>
    <t>3,5</t>
  </si>
  <si>
    <t>3,6</t>
  </si>
  <si>
    <t>Voirie neuve</t>
  </si>
  <si>
    <t>Rénovation de bi couche</t>
  </si>
  <si>
    <t>3,5,2</t>
  </si>
  <si>
    <t>Chemiement piéton</t>
  </si>
  <si>
    <t>Revétement voirie GNT</t>
  </si>
  <si>
    <t>Sous total 3,5 Voirie</t>
  </si>
  <si>
    <t>Clôture</t>
  </si>
  <si>
    <t>Sous total 3,6 Cloture</t>
  </si>
  <si>
    <t>3,7</t>
  </si>
  <si>
    <t>Espaces verts</t>
  </si>
  <si>
    <t>3,7,1</t>
  </si>
  <si>
    <t>3,7,2</t>
  </si>
  <si>
    <t>3,7,3</t>
  </si>
  <si>
    <t>3,7,4</t>
  </si>
  <si>
    <t>3,7,5</t>
  </si>
  <si>
    <t>GNT0/31,5 - h = 0,25</t>
  </si>
  <si>
    <t>Dalle alvéolaire</t>
  </si>
  <si>
    <t>Bordure P1</t>
  </si>
  <si>
    <t>Option 1 - TOTAL HT</t>
  </si>
  <si>
    <t>Grille fonte largeur 40 cm</t>
  </si>
  <si>
    <t>Sous total 3,7 Espaces verts</t>
  </si>
  <si>
    <t>Enrobé</t>
  </si>
  <si>
    <t>Grave 10/20 - h = 0,20</t>
  </si>
  <si>
    <t>3,8</t>
  </si>
  <si>
    <t xml:space="preserve">Démolition   </t>
  </si>
  <si>
    <t>Vidange, démolition et évacuation de la fosses et ouvrage</t>
  </si>
  <si>
    <t xml:space="preserve">Etudes </t>
  </si>
  <si>
    <t>Etudes et suivi - Mission G3</t>
  </si>
  <si>
    <t>Canalisation PVC diam. 125 mm</t>
  </si>
  <si>
    <t>Canalisation PVC diam. 200 mm</t>
  </si>
  <si>
    <t>Tampon fonte dans dalle béton</t>
  </si>
  <si>
    <t>Nettoyage du chanter et voies publics</t>
  </si>
  <si>
    <t>Portail battant 2 vantaux</t>
  </si>
  <si>
    <t>Moins value cloture prévue en base</t>
  </si>
  <si>
    <t>N°
poste</t>
  </si>
  <si>
    <t>Désignation des ouvrages</t>
  </si>
  <si>
    <t>Unité</t>
  </si>
  <si>
    <t>Quantité</t>
  </si>
  <si>
    <t>Prix
unitaire</t>
  </si>
  <si>
    <t>Prix
 total</t>
  </si>
  <si>
    <t xml:space="preserve">Massif de plantes d'ornement </t>
  </si>
  <si>
    <t>3,7,6</t>
  </si>
  <si>
    <t>3,7,7</t>
  </si>
  <si>
    <t>Pas japonais</t>
  </si>
  <si>
    <t>OPTION 1 - Parking en dalles alvéolaires</t>
  </si>
  <si>
    <t>C1B4 - 40 cm</t>
  </si>
  <si>
    <t>Couche de forme - GNT 0/31.5 - 15 + 5 cm</t>
  </si>
  <si>
    <t>Cloture metallique rigide h=2,5m</t>
  </si>
  <si>
    <t>3,6,4</t>
  </si>
  <si>
    <t>Rénovation cloture existante</t>
  </si>
  <si>
    <t>Traitement anticorrosion des poteaux</t>
  </si>
  <si>
    <t>Grillage double tortion H=1,20 m</t>
  </si>
  <si>
    <t>Démolition et évacuation du muret + cloture existante</t>
  </si>
  <si>
    <t>Dépose et évacuation du portail+potillon+auvent</t>
  </si>
  <si>
    <t>Plans de recolement des réseaux existants</t>
  </si>
  <si>
    <t>Déplacement du portail + auvent donnant sur la RT3</t>
  </si>
  <si>
    <t>Remblais technique</t>
  </si>
  <si>
    <t>Tampon fonte 60x60 cm sur regard existant</t>
  </si>
  <si>
    <t xml:space="preserve">Remise en état d'un regard existant </t>
  </si>
  <si>
    <t>Bi couche</t>
  </si>
  <si>
    <t>Démolition et évacuation de mur existant vers RT3</t>
  </si>
  <si>
    <t>Tampon fonte 40x40 cm</t>
  </si>
  <si>
    <t>Cheminement piéton avec pierres volcaniques</t>
  </si>
  <si>
    <t>Dépose du grillage et débroussaillage</t>
  </si>
  <si>
    <t>3,5,5</t>
  </si>
  <si>
    <t>Butée de parking</t>
  </si>
  <si>
    <t>3,7,8</t>
  </si>
  <si>
    <t xml:space="preserve">Hibiscus </t>
  </si>
  <si>
    <t>OPTION 2 - Parking en GNT</t>
  </si>
  <si>
    <t>Option 2 - TOTAL HT</t>
  </si>
  <si>
    <t xml:space="preserve">Démolition  </t>
  </si>
  <si>
    <t>Déplacement de la stèle existante</t>
  </si>
  <si>
    <t xml:space="preserve">Décomposition du Prix Global et Forfaitaire                                                  Lot 02A - TERRASSEMENT VOIRIE RESEAUX HUMIDES                     </t>
  </si>
  <si>
    <t>BATIMENT ADMINISTRATIF DE L'ASSEMBLEE TERRITORIALE DE WALLIS ET FUTUNA</t>
  </si>
  <si>
    <t>PM</t>
  </si>
  <si>
    <t>TOTAL HT- FERME</t>
  </si>
  <si>
    <t>TOTAL FERME +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</si>
</sst>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F&quot;_-;\-* #,##0\ &quot;F&quot;_-;_-* &quot;-&quot;??\ &quot;F&quot;_-;_-@_-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u/>
      <sz val="1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63">
    <xf numFmtId="0" fontId="0" fillId="0" borderId="0" xfId="0"/>
    <xf numFmtId="11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1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164" fontId="4" fillId="0" borderId="5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10" fontId="4" fillId="0" borderId="2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164" fontId="0" fillId="0" borderId="0" xfId="0" applyNumberFormat="1"/>
    <xf numFmtId="49" fontId="6" fillId="0" borderId="2" xfId="0" applyNumberFormat="1" applyFont="1" applyBorder="1" applyAlignment="1">
      <alignment horizontal="center" vertical="center"/>
    </xf>
    <xf numFmtId="0" fontId="0" fillId="0" borderId="2" xfId="0" applyBorder="1"/>
    <xf numFmtId="11" fontId="1" fillId="0" borderId="4" xfId="1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1" fontId="8" fillId="0" borderId="0" xfId="0" applyNumberFormat="1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1" fontId="8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</cellXfs>
  <cellStyles count="3">
    <cellStyle name="Normal" xfId="0" builtinId="0"/>
    <cellStyle name="Normal 2 6" xfId="2" xr:uid="{00000000-0005-0000-0000-000001000000}"/>
    <cellStyle name="Normal_04.97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00075" y="1595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00075" y="159560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600075" y="159560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600075" y="159560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00075" y="159560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" name="ZoneText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00075" y="159560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1" name="ZoneText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4" name="ZoneText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74359"/>
    <xdr:sp macro="" textlink="">
      <xdr:nvSpPr>
        <xdr:cNvPr id="39" name="ZoneText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600075" y="15767236"/>
          <a:ext cx="184731" cy="2743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0" name="ZoneText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8" name="ZoneText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0" name="ZoneText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1" name="ZoneText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2" name="ZoneText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3" name="ZoneText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4" name="ZoneText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5" name="ZoneText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00075" y="1557673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6" name="ZoneText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7" name="ZoneText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59" name="ZoneText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0" name="ZoneText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600075" y="161465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1" name="ZoneText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2" name="ZoneText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3" name="ZoneText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4" name="ZoneText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5" name="ZoneText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6" name="ZoneText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69" name="ZoneText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0" name="ZoneText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600075" y="1633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1" name="ZoneText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2" name="ZoneText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3" name="ZoneText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4" name="ZoneText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5" name="ZoneText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6" name="ZoneText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7" name="ZoneText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8" name="ZoneText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79" name="ZoneText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0" name="ZoneText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1" name="ZoneText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2" name="ZoneText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3" name="ZoneText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4" name="ZoneText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5" name="ZoneText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6" name="ZoneText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7" name="ZoneText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8" name="ZoneText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89" name="ZoneText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0" name="ZoneText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1" name="ZoneText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2" name="ZoneText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3" name="ZoneText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4" name="ZoneText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5" name="ZoneText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6" name="ZoneText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7" name="ZoneText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8" name="ZoneText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99" name="ZoneText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0" name="ZoneText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1" name="ZoneText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2" name="ZoneText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600075" y="16716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3" name="ZoneText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4" name="ZoneTexte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5" name="ZoneTexte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7" name="ZoneTexte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8" name="ZoneTexte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09" name="ZoneTexte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0" name="ZoneTexte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1" name="ZoneTexte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2" name="ZoneTexte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3" name="ZoneTexte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4" name="ZoneTexte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5" name="ZoneTexte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6" name="ZoneTexte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7" name="ZoneTexte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8" name="ZoneTexte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19" name="ZoneTexte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0" name="ZoneTexte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1" name="ZoneTexte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3" name="ZoneTexte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4" name="ZoneTexte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5" name="ZoneTexte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6" name="ZoneTexte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7" name="ZoneTexte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8" name="ZoneTexte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29" name="ZoneTexte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0" name="ZoneTexte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1" name="ZoneTexte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2" name="ZoneTexte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3" name="ZoneTexte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4" name="ZoneTexte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600075" y="15192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5" name="ZoneTexte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6" name="ZoneTexte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7" name="ZoneTexte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8" name="ZoneTexte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39" name="ZoneTexte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0" name="ZoneTexte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1" name="ZoneTexte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2" name="ZoneTexte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3" name="ZoneTexte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4" name="ZoneTexte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5" name="ZoneTexte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6" name="ZoneTexte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7" name="ZoneTexte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8" name="ZoneTexte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49" name="ZoneTexte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0" name="ZoneTexte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1" name="ZoneTexte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2" name="ZoneTexte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3" name="ZoneTexte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54" name="ZoneTexte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600075" y="17125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55" name="ZoneTexte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56" name="ZoneTexte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57" name="ZoneTexte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58" name="ZoneTexte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59" name="ZoneTexte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0" name="ZoneTexte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1" name="ZoneTexte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2" name="ZoneTexte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3" name="ZoneTexte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4" name="ZoneTexte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5" name="ZoneTexte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6" name="ZoneTexte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7" name="ZoneTexte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8" name="ZoneTexte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69" name="ZoneTexte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70" name="ZoneTexte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71" name="ZoneTexte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72" name="ZoneTexte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73" name="ZoneTexte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134</xdr:row>
      <xdr:rowOff>1681</xdr:rowOff>
    </xdr:from>
    <xdr:ext cx="184731" cy="264560"/>
    <xdr:sp macro="" textlink="">
      <xdr:nvSpPr>
        <xdr:cNvPr id="174" name="ZoneTexte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600075" y="173181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5" name="ZoneTexte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6" name="ZoneTexte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7" name="ZoneTexte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8" name="ZoneTexte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79" name="ZoneTexte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0" name="ZoneTexte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1" name="ZoneTexte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2" name="ZoneTexte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3" name="ZoneTexte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4" name="ZoneTexte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5" name="ZoneTexte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6" name="ZoneTexte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7" name="ZoneTexte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8" name="ZoneTexte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89" name="ZoneTexte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0" name="ZoneTexte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1" name="ZoneTexte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2" name="ZoneTexte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3" name="ZoneTexte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4" name="ZoneTexte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5" name="ZoneTexte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6" name="ZoneTexte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7" name="ZoneTexte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600075" y="14049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130</xdr:row>
      <xdr:rowOff>0</xdr:rowOff>
    </xdr:from>
    <xdr:ext cx="184731" cy="264560"/>
    <xdr:sp macro="" textlink="">
      <xdr:nvSpPr>
        <xdr:cNvPr id="198" name="ZoneTexte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600075" y="12363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199" name="ZoneTexte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0" name="ZoneTexte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1" name="ZoneTexte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2" name="ZoneTexte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3" name="ZoneTexte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4" name="ZoneTexte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5" name="ZoneTexte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6" name="ZoneTexte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7" name="ZoneTexte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8" name="ZoneTexte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09" name="ZoneTexte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10" name="ZoneTexte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11" name="ZoneTexte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12" name="ZoneTexte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13" name="ZoneTexte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173</xdr:row>
      <xdr:rowOff>0</xdr:rowOff>
    </xdr:from>
    <xdr:ext cx="184731" cy="264560"/>
    <xdr:sp macro="" textlink="">
      <xdr:nvSpPr>
        <xdr:cNvPr id="214" name="ZoneTexte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600075" y="21613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15" name="ZoneTexte 214">
          <a:extLst>
            <a:ext uri="{FF2B5EF4-FFF2-40B4-BE49-F238E27FC236}">
              <a16:creationId xmlns:a16="http://schemas.microsoft.com/office/drawing/2014/main" id="{177F2447-CF50-4103-9705-DF249C0F480D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16" name="ZoneTexte 215">
          <a:extLst>
            <a:ext uri="{FF2B5EF4-FFF2-40B4-BE49-F238E27FC236}">
              <a16:creationId xmlns:a16="http://schemas.microsoft.com/office/drawing/2014/main" id="{877B7FDC-BD13-4EFF-9AA3-D1E5B0CD51E8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17" name="ZoneTexte 216">
          <a:extLst>
            <a:ext uri="{FF2B5EF4-FFF2-40B4-BE49-F238E27FC236}">
              <a16:creationId xmlns:a16="http://schemas.microsoft.com/office/drawing/2014/main" id="{3CC0F33C-D409-4DEE-AA1D-8CC4D644C6F1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18" name="ZoneTexte 217">
          <a:extLst>
            <a:ext uri="{FF2B5EF4-FFF2-40B4-BE49-F238E27FC236}">
              <a16:creationId xmlns:a16="http://schemas.microsoft.com/office/drawing/2014/main" id="{FFEA74CC-4946-4B9D-89BF-D37709F33772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19" name="ZoneTexte 218">
          <a:extLst>
            <a:ext uri="{FF2B5EF4-FFF2-40B4-BE49-F238E27FC236}">
              <a16:creationId xmlns:a16="http://schemas.microsoft.com/office/drawing/2014/main" id="{17FE4D14-A26B-43D6-BC6B-1A095B4C3DF1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0" name="ZoneTexte 219">
          <a:extLst>
            <a:ext uri="{FF2B5EF4-FFF2-40B4-BE49-F238E27FC236}">
              <a16:creationId xmlns:a16="http://schemas.microsoft.com/office/drawing/2014/main" id="{B2C59C36-2C1C-4DF3-8C11-4EB8400B94B9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1" name="ZoneTexte 220">
          <a:extLst>
            <a:ext uri="{FF2B5EF4-FFF2-40B4-BE49-F238E27FC236}">
              <a16:creationId xmlns:a16="http://schemas.microsoft.com/office/drawing/2014/main" id="{E8351F4B-8091-4F55-85D4-86FE1681B293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33F43041-B46A-41F2-B840-39C80853D387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3" name="ZoneTexte 222">
          <a:extLst>
            <a:ext uri="{FF2B5EF4-FFF2-40B4-BE49-F238E27FC236}">
              <a16:creationId xmlns:a16="http://schemas.microsoft.com/office/drawing/2014/main" id="{9160A8C7-A650-42B5-95F4-FB54BC0E6333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4" name="ZoneTexte 223">
          <a:extLst>
            <a:ext uri="{FF2B5EF4-FFF2-40B4-BE49-F238E27FC236}">
              <a16:creationId xmlns:a16="http://schemas.microsoft.com/office/drawing/2014/main" id="{5822DB10-3411-407F-80CD-A8489673112A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5" name="ZoneTexte 224">
          <a:extLst>
            <a:ext uri="{FF2B5EF4-FFF2-40B4-BE49-F238E27FC236}">
              <a16:creationId xmlns:a16="http://schemas.microsoft.com/office/drawing/2014/main" id="{AC34D5D0-D12A-40E0-AC94-1D8C52694E85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749CE368-A85C-4EF9-A07D-4A45444840A8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7" name="ZoneTexte 226">
          <a:extLst>
            <a:ext uri="{FF2B5EF4-FFF2-40B4-BE49-F238E27FC236}">
              <a16:creationId xmlns:a16="http://schemas.microsoft.com/office/drawing/2014/main" id="{5035003E-FF07-4F88-BB2A-D83EBAFB7341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8" name="ZoneTexte 227">
          <a:extLst>
            <a:ext uri="{FF2B5EF4-FFF2-40B4-BE49-F238E27FC236}">
              <a16:creationId xmlns:a16="http://schemas.microsoft.com/office/drawing/2014/main" id="{3014E47B-C423-4761-86E1-2239AE40A436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29" name="ZoneTexte 228">
          <a:extLst>
            <a:ext uri="{FF2B5EF4-FFF2-40B4-BE49-F238E27FC236}">
              <a16:creationId xmlns:a16="http://schemas.microsoft.com/office/drawing/2014/main" id="{E3C057BD-0AA2-4455-9C25-90D7B09B85B1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106</xdr:row>
      <xdr:rowOff>0</xdr:rowOff>
    </xdr:from>
    <xdr:ext cx="184731" cy="264560"/>
    <xdr:sp macro="" textlink="">
      <xdr:nvSpPr>
        <xdr:cNvPr id="230" name="ZoneTexte 229">
          <a:extLst>
            <a:ext uri="{FF2B5EF4-FFF2-40B4-BE49-F238E27FC236}">
              <a16:creationId xmlns:a16="http://schemas.microsoft.com/office/drawing/2014/main" id="{13F7708F-0AF1-4684-8013-BA0C46622B0E}"/>
            </a:ext>
          </a:extLst>
        </xdr:cNvPr>
        <xdr:cNvSpPr txBox="1"/>
      </xdr:nvSpPr>
      <xdr:spPr>
        <a:xfrm>
          <a:off x="781050" y="27471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1" name="ZoneTexte 230">
          <a:extLst>
            <a:ext uri="{FF2B5EF4-FFF2-40B4-BE49-F238E27FC236}">
              <a16:creationId xmlns:a16="http://schemas.microsoft.com/office/drawing/2014/main" id="{7BDF2897-7BAB-4331-AE91-E81A497065BD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2" name="ZoneTexte 231">
          <a:extLst>
            <a:ext uri="{FF2B5EF4-FFF2-40B4-BE49-F238E27FC236}">
              <a16:creationId xmlns:a16="http://schemas.microsoft.com/office/drawing/2014/main" id="{7D3E2594-476D-4FF4-A113-9F260C8DB298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3" name="ZoneTexte 232">
          <a:extLst>
            <a:ext uri="{FF2B5EF4-FFF2-40B4-BE49-F238E27FC236}">
              <a16:creationId xmlns:a16="http://schemas.microsoft.com/office/drawing/2014/main" id="{8DF8D4FB-2449-40CF-A947-63CCC7B48B6B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4" name="ZoneTexte 233">
          <a:extLst>
            <a:ext uri="{FF2B5EF4-FFF2-40B4-BE49-F238E27FC236}">
              <a16:creationId xmlns:a16="http://schemas.microsoft.com/office/drawing/2014/main" id="{27B93CBD-773F-486A-81FE-F61EC412A976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5" name="ZoneTexte 234">
          <a:extLst>
            <a:ext uri="{FF2B5EF4-FFF2-40B4-BE49-F238E27FC236}">
              <a16:creationId xmlns:a16="http://schemas.microsoft.com/office/drawing/2014/main" id="{A1A858B9-97FC-4398-85BB-EAFEE53D7FCF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6" name="ZoneTexte 235">
          <a:extLst>
            <a:ext uri="{FF2B5EF4-FFF2-40B4-BE49-F238E27FC236}">
              <a16:creationId xmlns:a16="http://schemas.microsoft.com/office/drawing/2014/main" id="{F554A71E-699C-40C1-AB42-9E1FF40E4223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7" name="ZoneTexte 236">
          <a:extLst>
            <a:ext uri="{FF2B5EF4-FFF2-40B4-BE49-F238E27FC236}">
              <a16:creationId xmlns:a16="http://schemas.microsoft.com/office/drawing/2014/main" id="{9E85F1BC-6E90-460D-A613-7992EFC27924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8" name="ZoneTexte 237">
          <a:extLst>
            <a:ext uri="{FF2B5EF4-FFF2-40B4-BE49-F238E27FC236}">
              <a16:creationId xmlns:a16="http://schemas.microsoft.com/office/drawing/2014/main" id="{466B7840-FB46-4146-AAF0-9268508EED3A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39" name="ZoneTexte 238">
          <a:extLst>
            <a:ext uri="{FF2B5EF4-FFF2-40B4-BE49-F238E27FC236}">
              <a16:creationId xmlns:a16="http://schemas.microsoft.com/office/drawing/2014/main" id="{2FB74C82-E0CC-4BF8-8543-5F9FE765A410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0" name="ZoneTexte 239">
          <a:extLst>
            <a:ext uri="{FF2B5EF4-FFF2-40B4-BE49-F238E27FC236}">
              <a16:creationId xmlns:a16="http://schemas.microsoft.com/office/drawing/2014/main" id="{1E758C9F-1C75-4663-8664-8D71804C2BE6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1" name="ZoneTexte 240">
          <a:extLst>
            <a:ext uri="{FF2B5EF4-FFF2-40B4-BE49-F238E27FC236}">
              <a16:creationId xmlns:a16="http://schemas.microsoft.com/office/drawing/2014/main" id="{14CFAF37-80C3-4D94-A677-1B1827D663AA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2" name="ZoneTexte 241">
          <a:extLst>
            <a:ext uri="{FF2B5EF4-FFF2-40B4-BE49-F238E27FC236}">
              <a16:creationId xmlns:a16="http://schemas.microsoft.com/office/drawing/2014/main" id="{F11B6588-2778-486B-A497-EE77EFC5024A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3" name="ZoneTexte 242">
          <a:extLst>
            <a:ext uri="{FF2B5EF4-FFF2-40B4-BE49-F238E27FC236}">
              <a16:creationId xmlns:a16="http://schemas.microsoft.com/office/drawing/2014/main" id="{CBB6A791-9DBD-4341-B99C-16E283B9152C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4" name="ZoneTexte 243">
          <a:extLst>
            <a:ext uri="{FF2B5EF4-FFF2-40B4-BE49-F238E27FC236}">
              <a16:creationId xmlns:a16="http://schemas.microsoft.com/office/drawing/2014/main" id="{27CAF3E0-D312-440F-8225-A71966412312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5" name="ZoneTexte 244">
          <a:extLst>
            <a:ext uri="{FF2B5EF4-FFF2-40B4-BE49-F238E27FC236}">
              <a16:creationId xmlns:a16="http://schemas.microsoft.com/office/drawing/2014/main" id="{AE4D840C-6D16-4C1F-AE49-22F7EF05F1F0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6" name="ZoneTexte 245">
          <a:extLst>
            <a:ext uri="{FF2B5EF4-FFF2-40B4-BE49-F238E27FC236}">
              <a16:creationId xmlns:a16="http://schemas.microsoft.com/office/drawing/2014/main" id="{01F1BBE8-368E-442C-A971-2B6E3EBE1BE6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7" name="ZoneTexte 246">
          <a:extLst>
            <a:ext uri="{FF2B5EF4-FFF2-40B4-BE49-F238E27FC236}">
              <a16:creationId xmlns:a16="http://schemas.microsoft.com/office/drawing/2014/main" id="{26F0B1DB-BE4E-49A5-A891-D5F0E713D8B4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8" name="ZoneTexte 247">
          <a:extLst>
            <a:ext uri="{FF2B5EF4-FFF2-40B4-BE49-F238E27FC236}">
              <a16:creationId xmlns:a16="http://schemas.microsoft.com/office/drawing/2014/main" id="{4AB3FF77-4402-4EC2-B688-F369E49F3E62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49" name="ZoneTexte 248">
          <a:extLst>
            <a:ext uri="{FF2B5EF4-FFF2-40B4-BE49-F238E27FC236}">
              <a16:creationId xmlns:a16="http://schemas.microsoft.com/office/drawing/2014/main" id="{96398DDB-4BCD-47C2-9E7A-058902CD636B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176</xdr:row>
      <xdr:rowOff>1681</xdr:rowOff>
    </xdr:from>
    <xdr:ext cx="184731" cy="264560"/>
    <xdr:sp macro="" textlink="">
      <xdr:nvSpPr>
        <xdr:cNvPr id="250" name="ZoneTexte 249">
          <a:extLst>
            <a:ext uri="{FF2B5EF4-FFF2-40B4-BE49-F238E27FC236}">
              <a16:creationId xmlns:a16="http://schemas.microsoft.com/office/drawing/2014/main" id="{E41856EF-5805-4041-9D2C-642E3BEC7F18}"/>
            </a:ext>
          </a:extLst>
        </xdr:cNvPr>
        <xdr:cNvSpPr txBox="1"/>
      </xdr:nvSpPr>
      <xdr:spPr>
        <a:xfrm>
          <a:off x="781050" y="268621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1" name="ZoneTexte 250">
          <a:extLst>
            <a:ext uri="{FF2B5EF4-FFF2-40B4-BE49-F238E27FC236}">
              <a16:creationId xmlns:a16="http://schemas.microsoft.com/office/drawing/2014/main" id="{2171311D-CF3C-4116-8934-3F33DA838AF4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2" name="ZoneTexte 251">
          <a:extLst>
            <a:ext uri="{FF2B5EF4-FFF2-40B4-BE49-F238E27FC236}">
              <a16:creationId xmlns:a16="http://schemas.microsoft.com/office/drawing/2014/main" id="{6F7EED79-EF11-4AE2-81D2-990ED7E315DB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3" name="ZoneTexte 252">
          <a:extLst>
            <a:ext uri="{FF2B5EF4-FFF2-40B4-BE49-F238E27FC236}">
              <a16:creationId xmlns:a16="http://schemas.microsoft.com/office/drawing/2014/main" id="{31CFB8C5-0BF3-442B-A022-EFAC923B7B1C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4" name="ZoneTexte 253">
          <a:extLst>
            <a:ext uri="{FF2B5EF4-FFF2-40B4-BE49-F238E27FC236}">
              <a16:creationId xmlns:a16="http://schemas.microsoft.com/office/drawing/2014/main" id="{88F65DAF-4E2F-4981-9DDB-CCB075EFF2DE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5" name="ZoneTexte 254">
          <a:extLst>
            <a:ext uri="{FF2B5EF4-FFF2-40B4-BE49-F238E27FC236}">
              <a16:creationId xmlns:a16="http://schemas.microsoft.com/office/drawing/2014/main" id="{9D62CFC5-E84A-4130-8982-7BDA45C745C3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6" name="ZoneTexte 255">
          <a:extLst>
            <a:ext uri="{FF2B5EF4-FFF2-40B4-BE49-F238E27FC236}">
              <a16:creationId xmlns:a16="http://schemas.microsoft.com/office/drawing/2014/main" id="{150391E5-7F35-4256-8FD3-AFE3CC226E13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7" name="ZoneTexte 256">
          <a:extLst>
            <a:ext uri="{FF2B5EF4-FFF2-40B4-BE49-F238E27FC236}">
              <a16:creationId xmlns:a16="http://schemas.microsoft.com/office/drawing/2014/main" id="{FDB3A7A5-AA1B-4CF9-A90A-1DEA2F66261B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8" name="ZoneTexte 257">
          <a:extLst>
            <a:ext uri="{FF2B5EF4-FFF2-40B4-BE49-F238E27FC236}">
              <a16:creationId xmlns:a16="http://schemas.microsoft.com/office/drawing/2014/main" id="{2F20349C-C1DB-4EB0-BBCE-281C1230935B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59" name="ZoneTexte 258">
          <a:extLst>
            <a:ext uri="{FF2B5EF4-FFF2-40B4-BE49-F238E27FC236}">
              <a16:creationId xmlns:a16="http://schemas.microsoft.com/office/drawing/2014/main" id="{143B9E4F-0796-4259-930B-A10931C6E198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0" name="ZoneTexte 259">
          <a:extLst>
            <a:ext uri="{FF2B5EF4-FFF2-40B4-BE49-F238E27FC236}">
              <a16:creationId xmlns:a16="http://schemas.microsoft.com/office/drawing/2014/main" id="{79994E29-C23E-4788-8F78-03F501AD68E1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1" name="ZoneTexte 260">
          <a:extLst>
            <a:ext uri="{FF2B5EF4-FFF2-40B4-BE49-F238E27FC236}">
              <a16:creationId xmlns:a16="http://schemas.microsoft.com/office/drawing/2014/main" id="{F1C7AF1D-7ACE-4B69-A7D5-5925BB457B99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2" name="ZoneTexte 261">
          <a:extLst>
            <a:ext uri="{FF2B5EF4-FFF2-40B4-BE49-F238E27FC236}">
              <a16:creationId xmlns:a16="http://schemas.microsoft.com/office/drawing/2014/main" id="{7F0E98DC-B43C-463E-A40C-B87AA1B4E75B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3" name="ZoneTexte 262">
          <a:extLst>
            <a:ext uri="{FF2B5EF4-FFF2-40B4-BE49-F238E27FC236}">
              <a16:creationId xmlns:a16="http://schemas.microsoft.com/office/drawing/2014/main" id="{6D87D63D-2076-4A6C-92F3-66A038E9A3E6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4" name="ZoneTexte 263">
          <a:extLst>
            <a:ext uri="{FF2B5EF4-FFF2-40B4-BE49-F238E27FC236}">
              <a16:creationId xmlns:a16="http://schemas.microsoft.com/office/drawing/2014/main" id="{94F2DEA9-94FC-482A-83A0-AA598FD16B12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5" name="ZoneTexte 264">
          <a:extLst>
            <a:ext uri="{FF2B5EF4-FFF2-40B4-BE49-F238E27FC236}">
              <a16:creationId xmlns:a16="http://schemas.microsoft.com/office/drawing/2014/main" id="{AD542CFB-A473-49BA-B8EE-434040509071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6" name="ZoneTexte 265">
          <a:extLst>
            <a:ext uri="{FF2B5EF4-FFF2-40B4-BE49-F238E27FC236}">
              <a16:creationId xmlns:a16="http://schemas.microsoft.com/office/drawing/2014/main" id="{6A88A315-BB71-4945-B10C-4C850AD2224F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7" name="ZoneTexte 266">
          <a:extLst>
            <a:ext uri="{FF2B5EF4-FFF2-40B4-BE49-F238E27FC236}">
              <a16:creationId xmlns:a16="http://schemas.microsoft.com/office/drawing/2014/main" id="{25F5C2C7-DEA9-4D63-9F61-C9AFB06CD8CD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8" name="ZoneTexte 267">
          <a:extLst>
            <a:ext uri="{FF2B5EF4-FFF2-40B4-BE49-F238E27FC236}">
              <a16:creationId xmlns:a16="http://schemas.microsoft.com/office/drawing/2014/main" id="{EFEBC23D-622E-4CEB-9210-2AB6928E3B88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69" name="ZoneTexte 268">
          <a:extLst>
            <a:ext uri="{FF2B5EF4-FFF2-40B4-BE49-F238E27FC236}">
              <a16:creationId xmlns:a16="http://schemas.microsoft.com/office/drawing/2014/main" id="{7493386F-9EB6-44B7-BFC4-549071531F1B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153</xdr:row>
      <xdr:rowOff>1681</xdr:rowOff>
    </xdr:from>
    <xdr:ext cx="184731" cy="264560"/>
    <xdr:sp macro="" textlink="">
      <xdr:nvSpPr>
        <xdr:cNvPr id="270" name="ZoneTexte 269">
          <a:extLst>
            <a:ext uri="{FF2B5EF4-FFF2-40B4-BE49-F238E27FC236}">
              <a16:creationId xmlns:a16="http://schemas.microsoft.com/office/drawing/2014/main" id="{DBE2ADF6-739F-4046-90A9-92DB3E22A19E}"/>
            </a:ext>
          </a:extLst>
        </xdr:cNvPr>
        <xdr:cNvSpPr txBox="1"/>
      </xdr:nvSpPr>
      <xdr:spPr>
        <a:xfrm>
          <a:off x="781050" y="286147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1" name="ZoneTexte 270">
          <a:extLst>
            <a:ext uri="{FF2B5EF4-FFF2-40B4-BE49-F238E27FC236}">
              <a16:creationId xmlns:a16="http://schemas.microsoft.com/office/drawing/2014/main" id="{41818B61-2F76-438D-A8A5-2977321A43B6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2" name="ZoneTexte 271">
          <a:extLst>
            <a:ext uri="{FF2B5EF4-FFF2-40B4-BE49-F238E27FC236}">
              <a16:creationId xmlns:a16="http://schemas.microsoft.com/office/drawing/2014/main" id="{A40F1868-263E-4A76-B705-8E4EA6B58F03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3" name="ZoneTexte 272">
          <a:extLst>
            <a:ext uri="{FF2B5EF4-FFF2-40B4-BE49-F238E27FC236}">
              <a16:creationId xmlns:a16="http://schemas.microsoft.com/office/drawing/2014/main" id="{B8F381C7-CCB4-4DE1-BFAC-BD4E8D10663E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4" name="ZoneTexte 273">
          <a:extLst>
            <a:ext uri="{FF2B5EF4-FFF2-40B4-BE49-F238E27FC236}">
              <a16:creationId xmlns:a16="http://schemas.microsoft.com/office/drawing/2014/main" id="{71570773-3A73-4EF9-963A-7CDC8E6A207F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5" name="ZoneTexte 274">
          <a:extLst>
            <a:ext uri="{FF2B5EF4-FFF2-40B4-BE49-F238E27FC236}">
              <a16:creationId xmlns:a16="http://schemas.microsoft.com/office/drawing/2014/main" id="{5F6F9A9A-88DA-4EE4-BC81-F82E6638A7FC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6" name="ZoneTexte 275">
          <a:extLst>
            <a:ext uri="{FF2B5EF4-FFF2-40B4-BE49-F238E27FC236}">
              <a16:creationId xmlns:a16="http://schemas.microsoft.com/office/drawing/2014/main" id="{425450C0-81F9-4D5D-8F24-103CFC4395C4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7" name="ZoneTexte 276">
          <a:extLst>
            <a:ext uri="{FF2B5EF4-FFF2-40B4-BE49-F238E27FC236}">
              <a16:creationId xmlns:a16="http://schemas.microsoft.com/office/drawing/2014/main" id="{BD68BB36-40A6-412A-98EE-A85069407F58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8" name="ZoneTexte 277">
          <a:extLst>
            <a:ext uri="{FF2B5EF4-FFF2-40B4-BE49-F238E27FC236}">
              <a16:creationId xmlns:a16="http://schemas.microsoft.com/office/drawing/2014/main" id="{4C85B3FB-0D08-400C-A961-7EEEF1FBE788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79" name="ZoneTexte 278">
          <a:extLst>
            <a:ext uri="{FF2B5EF4-FFF2-40B4-BE49-F238E27FC236}">
              <a16:creationId xmlns:a16="http://schemas.microsoft.com/office/drawing/2014/main" id="{FC265748-5F93-425A-AB08-B9D4C9DDBDF5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0" name="ZoneTexte 279">
          <a:extLst>
            <a:ext uri="{FF2B5EF4-FFF2-40B4-BE49-F238E27FC236}">
              <a16:creationId xmlns:a16="http://schemas.microsoft.com/office/drawing/2014/main" id="{D2598243-5316-4588-9205-F0AE0EFA9E53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1" name="ZoneTexte 280">
          <a:extLst>
            <a:ext uri="{FF2B5EF4-FFF2-40B4-BE49-F238E27FC236}">
              <a16:creationId xmlns:a16="http://schemas.microsoft.com/office/drawing/2014/main" id="{B1D5BBE0-FE23-46B3-AEC1-CE32C029DA51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2" name="ZoneTexte 281">
          <a:extLst>
            <a:ext uri="{FF2B5EF4-FFF2-40B4-BE49-F238E27FC236}">
              <a16:creationId xmlns:a16="http://schemas.microsoft.com/office/drawing/2014/main" id="{B2B807FF-BEA7-4EDD-A31E-33851DDBCC99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3" name="ZoneTexte 282">
          <a:extLst>
            <a:ext uri="{FF2B5EF4-FFF2-40B4-BE49-F238E27FC236}">
              <a16:creationId xmlns:a16="http://schemas.microsoft.com/office/drawing/2014/main" id="{12D70531-27E7-4951-9ABD-7AA1AD08C6B9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4" name="ZoneTexte 283">
          <a:extLst>
            <a:ext uri="{FF2B5EF4-FFF2-40B4-BE49-F238E27FC236}">
              <a16:creationId xmlns:a16="http://schemas.microsoft.com/office/drawing/2014/main" id="{F76D8ED9-4475-4EDF-BC66-BB3A6CDFDB5B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5" name="ZoneTexte 284">
          <a:extLst>
            <a:ext uri="{FF2B5EF4-FFF2-40B4-BE49-F238E27FC236}">
              <a16:creationId xmlns:a16="http://schemas.microsoft.com/office/drawing/2014/main" id="{C8F47BE2-54ED-40FC-802E-FC39066D4637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160</xdr:row>
      <xdr:rowOff>0</xdr:rowOff>
    </xdr:from>
    <xdr:ext cx="184731" cy="264560"/>
    <xdr:sp macro="" textlink="">
      <xdr:nvSpPr>
        <xdr:cNvPr id="286" name="ZoneTexte 285">
          <a:extLst>
            <a:ext uri="{FF2B5EF4-FFF2-40B4-BE49-F238E27FC236}">
              <a16:creationId xmlns:a16="http://schemas.microsoft.com/office/drawing/2014/main" id="{543F13E6-4547-46D8-909E-7DD952E45277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87" name="ZoneTexte 286">
          <a:extLst>
            <a:ext uri="{FF2B5EF4-FFF2-40B4-BE49-F238E27FC236}">
              <a16:creationId xmlns:a16="http://schemas.microsoft.com/office/drawing/2014/main" id="{A0EC9CD6-0329-4DDE-B37F-4CC1D43D2D9C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88" name="ZoneTexte 287">
          <a:extLst>
            <a:ext uri="{FF2B5EF4-FFF2-40B4-BE49-F238E27FC236}">
              <a16:creationId xmlns:a16="http://schemas.microsoft.com/office/drawing/2014/main" id="{2C1A1276-A707-453C-95B8-DFA1379345F1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89" name="ZoneTexte 288">
          <a:extLst>
            <a:ext uri="{FF2B5EF4-FFF2-40B4-BE49-F238E27FC236}">
              <a16:creationId xmlns:a16="http://schemas.microsoft.com/office/drawing/2014/main" id="{4FECC979-9D99-413B-9C8C-B7D130785741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0" name="ZoneTexte 289">
          <a:extLst>
            <a:ext uri="{FF2B5EF4-FFF2-40B4-BE49-F238E27FC236}">
              <a16:creationId xmlns:a16="http://schemas.microsoft.com/office/drawing/2014/main" id="{DA1C4C9E-0824-4B52-BCB4-90DBE2F95DFF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1" name="ZoneTexte 290">
          <a:extLst>
            <a:ext uri="{FF2B5EF4-FFF2-40B4-BE49-F238E27FC236}">
              <a16:creationId xmlns:a16="http://schemas.microsoft.com/office/drawing/2014/main" id="{4FAFCC86-021A-474D-BE89-9887AD72D1B3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2" name="ZoneTexte 291">
          <a:extLst>
            <a:ext uri="{FF2B5EF4-FFF2-40B4-BE49-F238E27FC236}">
              <a16:creationId xmlns:a16="http://schemas.microsoft.com/office/drawing/2014/main" id="{68C8BFC5-61EC-4659-ABF1-6B987E8D07A2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3" name="ZoneTexte 292">
          <a:extLst>
            <a:ext uri="{FF2B5EF4-FFF2-40B4-BE49-F238E27FC236}">
              <a16:creationId xmlns:a16="http://schemas.microsoft.com/office/drawing/2014/main" id="{559FE8B8-C8D2-438F-A93D-7FF2991D64E1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4" name="ZoneTexte 293">
          <a:extLst>
            <a:ext uri="{FF2B5EF4-FFF2-40B4-BE49-F238E27FC236}">
              <a16:creationId xmlns:a16="http://schemas.microsoft.com/office/drawing/2014/main" id="{32BEC341-2E44-4F79-9C00-CE0E02B249D6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5" name="ZoneTexte 294">
          <a:extLst>
            <a:ext uri="{FF2B5EF4-FFF2-40B4-BE49-F238E27FC236}">
              <a16:creationId xmlns:a16="http://schemas.microsoft.com/office/drawing/2014/main" id="{034D43E2-CD22-40CB-BB1D-95E27E0FA755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6" name="ZoneTexte 295">
          <a:extLst>
            <a:ext uri="{FF2B5EF4-FFF2-40B4-BE49-F238E27FC236}">
              <a16:creationId xmlns:a16="http://schemas.microsoft.com/office/drawing/2014/main" id="{DAC58F39-C4F3-4F59-8933-2682C95C419C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7" name="ZoneTexte 296">
          <a:extLst>
            <a:ext uri="{FF2B5EF4-FFF2-40B4-BE49-F238E27FC236}">
              <a16:creationId xmlns:a16="http://schemas.microsoft.com/office/drawing/2014/main" id="{934C9D3B-C1DC-4C59-9E88-9F291CA569FC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8" name="ZoneTexte 297">
          <a:extLst>
            <a:ext uri="{FF2B5EF4-FFF2-40B4-BE49-F238E27FC236}">
              <a16:creationId xmlns:a16="http://schemas.microsoft.com/office/drawing/2014/main" id="{B85B920F-F3EA-411D-A357-2F5E5CA34DFD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299" name="ZoneTexte 298">
          <a:extLst>
            <a:ext uri="{FF2B5EF4-FFF2-40B4-BE49-F238E27FC236}">
              <a16:creationId xmlns:a16="http://schemas.microsoft.com/office/drawing/2014/main" id="{C911D00D-5519-48E6-A060-06D2DA8BF081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300" name="ZoneTexte 299">
          <a:extLst>
            <a:ext uri="{FF2B5EF4-FFF2-40B4-BE49-F238E27FC236}">
              <a16:creationId xmlns:a16="http://schemas.microsoft.com/office/drawing/2014/main" id="{B29ACFD7-1CBE-4195-94D4-6516A9A89116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301" name="ZoneTexte 300">
          <a:extLst>
            <a:ext uri="{FF2B5EF4-FFF2-40B4-BE49-F238E27FC236}">
              <a16:creationId xmlns:a16="http://schemas.microsoft.com/office/drawing/2014/main" id="{360587F5-3D9D-4246-9F5A-E4080B47D580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171</xdr:row>
      <xdr:rowOff>0</xdr:rowOff>
    </xdr:from>
    <xdr:ext cx="184731" cy="264560"/>
    <xdr:sp macro="" textlink="">
      <xdr:nvSpPr>
        <xdr:cNvPr id="302" name="ZoneTexte 301">
          <a:extLst>
            <a:ext uri="{FF2B5EF4-FFF2-40B4-BE49-F238E27FC236}">
              <a16:creationId xmlns:a16="http://schemas.microsoft.com/office/drawing/2014/main" id="{F1E90FD8-C754-4CBD-9A1C-3C886F74996A}"/>
            </a:ext>
          </a:extLst>
        </xdr:cNvPr>
        <xdr:cNvSpPr txBox="1"/>
      </xdr:nvSpPr>
      <xdr:spPr>
        <a:xfrm>
          <a:off x="781050" y="1790868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3" name="ZoneTexte 302">
          <a:extLst>
            <a:ext uri="{FF2B5EF4-FFF2-40B4-BE49-F238E27FC236}">
              <a16:creationId xmlns:a16="http://schemas.microsoft.com/office/drawing/2014/main" id="{4615367A-9D85-4D52-903F-36E5CBDA68B3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4" name="ZoneTexte 303">
          <a:extLst>
            <a:ext uri="{FF2B5EF4-FFF2-40B4-BE49-F238E27FC236}">
              <a16:creationId xmlns:a16="http://schemas.microsoft.com/office/drawing/2014/main" id="{7124F322-CEBF-4093-8234-04D80B50852D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5" name="ZoneTexte 304">
          <a:extLst>
            <a:ext uri="{FF2B5EF4-FFF2-40B4-BE49-F238E27FC236}">
              <a16:creationId xmlns:a16="http://schemas.microsoft.com/office/drawing/2014/main" id="{09BA4BF8-E6BC-4331-AD92-1A80EB7AD1A5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6" name="ZoneTexte 305">
          <a:extLst>
            <a:ext uri="{FF2B5EF4-FFF2-40B4-BE49-F238E27FC236}">
              <a16:creationId xmlns:a16="http://schemas.microsoft.com/office/drawing/2014/main" id="{332D6473-B00B-4016-A4C8-8BC3DF5E8F3F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7" name="ZoneTexte 306">
          <a:extLst>
            <a:ext uri="{FF2B5EF4-FFF2-40B4-BE49-F238E27FC236}">
              <a16:creationId xmlns:a16="http://schemas.microsoft.com/office/drawing/2014/main" id="{11D9B21F-A7FB-4E87-9725-8A9071898F8D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8" name="ZoneTexte 307">
          <a:extLst>
            <a:ext uri="{FF2B5EF4-FFF2-40B4-BE49-F238E27FC236}">
              <a16:creationId xmlns:a16="http://schemas.microsoft.com/office/drawing/2014/main" id="{7CA524FE-6E7B-4E5A-806B-3E94CA4B255F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09" name="ZoneTexte 308">
          <a:extLst>
            <a:ext uri="{FF2B5EF4-FFF2-40B4-BE49-F238E27FC236}">
              <a16:creationId xmlns:a16="http://schemas.microsoft.com/office/drawing/2014/main" id="{1F9EBF75-CA4F-47E3-8CD3-B1EFABA888D1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0" name="ZoneTexte 309">
          <a:extLst>
            <a:ext uri="{FF2B5EF4-FFF2-40B4-BE49-F238E27FC236}">
              <a16:creationId xmlns:a16="http://schemas.microsoft.com/office/drawing/2014/main" id="{580B9098-E1A3-46F3-B29D-08F0D756252C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1" name="ZoneTexte 310">
          <a:extLst>
            <a:ext uri="{FF2B5EF4-FFF2-40B4-BE49-F238E27FC236}">
              <a16:creationId xmlns:a16="http://schemas.microsoft.com/office/drawing/2014/main" id="{04534E62-919C-4A27-9DE2-CB9A1475B22A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2" name="ZoneTexte 311">
          <a:extLst>
            <a:ext uri="{FF2B5EF4-FFF2-40B4-BE49-F238E27FC236}">
              <a16:creationId xmlns:a16="http://schemas.microsoft.com/office/drawing/2014/main" id="{80EEB01E-C0C8-4054-9D21-28D49F53F01B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3" name="ZoneTexte 312">
          <a:extLst>
            <a:ext uri="{FF2B5EF4-FFF2-40B4-BE49-F238E27FC236}">
              <a16:creationId xmlns:a16="http://schemas.microsoft.com/office/drawing/2014/main" id="{DDEC2C7A-F5B0-4584-B348-4C10AAEB4F27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4" name="ZoneTexte 313">
          <a:extLst>
            <a:ext uri="{FF2B5EF4-FFF2-40B4-BE49-F238E27FC236}">
              <a16:creationId xmlns:a16="http://schemas.microsoft.com/office/drawing/2014/main" id="{66B7CD97-2B23-4853-AB5C-04FEC49DDB30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5" name="ZoneTexte 314">
          <a:extLst>
            <a:ext uri="{FF2B5EF4-FFF2-40B4-BE49-F238E27FC236}">
              <a16:creationId xmlns:a16="http://schemas.microsoft.com/office/drawing/2014/main" id="{B3F92DFA-6019-4BC0-BD8E-F709F64169A9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6" name="ZoneTexte 315">
          <a:extLst>
            <a:ext uri="{FF2B5EF4-FFF2-40B4-BE49-F238E27FC236}">
              <a16:creationId xmlns:a16="http://schemas.microsoft.com/office/drawing/2014/main" id="{F7F992FD-618B-4E57-9E68-4BFE145151CD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7" name="ZoneTexte 316">
          <a:extLst>
            <a:ext uri="{FF2B5EF4-FFF2-40B4-BE49-F238E27FC236}">
              <a16:creationId xmlns:a16="http://schemas.microsoft.com/office/drawing/2014/main" id="{773D3687-FFFB-4FF9-AF3E-0C6196C5141B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8" name="ZoneTexte 317">
          <a:extLst>
            <a:ext uri="{FF2B5EF4-FFF2-40B4-BE49-F238E27FC236}">
              <a16:creationId xmlns:a16="http://schemas.microsoft.com/office/drawing/2014/main" id="{14DAA5C0-79D4-427E-A270-9318AC101E21}"/>
            </a:ext>
          </a:extLst>
        </xdr:cNvPr>
        <xdr:cNvSpPr txBox="1"/>
      </xdr:nvSpPr>
      <xdr:spPr>
        <a:xfrm>
          <a:off x="781050" y="3250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19" name="ZoneTexte 318">
          <a:extLst>
            <a:ext uri="{FF2B5EF4-FFF2-40B4-BE49-F238E27FC236}">
              <a16:creationId xmlns:a16="http://schemas.microsoft.com/office/drawing/2014/main" id="{96F17051-978C-4464-9159-1732D4985ED7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0" name="ZoneTexte 319">
          <a:extLst>
            <a:ext uri="{FF2B5EF4-FFF2-40B4-BE49-F238E27FC236}">
              <a16:creationId xmlns:a16="http://schemas.microsoft.com/office/drawing/2014/main" id="{BBBB04A6-1A0E-47EA-B4AC-19A943898488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1" name="ZoneTexte 320">
          <a:extLst>
            <a:ext uri="{FF2B5EF4-FFF2-40B4-BE49-F238E27FC236}">
              <a16:creationId xmlns:a16="http://schemas.microsoft.com/office/drawing/2014/main" id="{F04A2D84-51D4-4282-BAEB-C1A5ABCFCFB5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2" name="ZoneTexte 321">
          <a:extLst>
            <a:ext uri="{FF2B5EF4-FFF2-40B4-BE49-F238E27FC236}">
              <a16:creationId xmlns:a16="http://schemas.microsoft.com/office/drawing/2014/main" id="{4F4F7D94-06E4-4B1B-BA34-CA4BE9E79898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3" name="ZoneTexte 322">
          <a:extLst>
            <a:ext uri="{FF2B5EF4-FFF2-40B4-BE49-F238E27FC236}">
              <a16:creationId xmlns:a16="http://schemas.microsoft.com/office/drawing/2014/main" id="{8C1C155B-F630-40D1-B874-EB2848D5A954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4" name="ZoneTexte 323">
          <a:extLst>
            <a:ext uri="{FF2B5EF4-FFF2-40B4-BE49-F238E27FC236}">
              <a16:creationId xmlns:a16="http://schemas.microsoft.com/office/drawing/2014/main" id="{80F9BC86-55BA-4F93-A619-D365D932F015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5" name="ZoneTexte 324">
          <a:extLst>
            <a:ext uri="{FF2B5EF4-FFF2-40B4-BE49-F238E27FC236}">
              <a16:creationId xmlns:a16="http://schemas.microsoft.com/office/drawing/2014/main" id="{1DFC0E89-9146-46F4-BB6A-B54EA8EB129A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6" name="ZoneTexte 325">
          <a:extLst>
            <a:ext uri="{FF2B5EF4-FFF2-40B4-BE49-F238E27FC236}">
              <a16:creationId xmlns:a16="http://schemas.microsoft.com/office/drawing/2014/main" id="{470A7B03-93C9-432A-AEEB-DFEB1BFBA620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7" name="ZoneTexte 326">
          <a:extLst>
            <a:ext uri="{FF2B5EF4-FFF2-40B4-BE49-F238E27FC236}">
              <a16:creationId xmlns:a16="http://schemas.microsoft.com/office/drawing/2014/main" id="{53EABB61-E672-44A9-89F8-91A0CACB373A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8" name="ZoneTexte 327">
          <a:extLst>
            <a:ext uri="{FF2B5EF4-FFF2-40B4-BE49-F238E27FC236}">
              <a16:creationId xmlns:a16="http://schemas.microsoft.com/office/drawing/2014/main" id="{CF0DF767-8B88-49FB-9038-BE6AA81014E2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29" name="ZoneTexte 328">
          <a:extLst>
            <a:ext uri="{FF2B5EF4-FFF2-40B4-BE49-F238E27FC236}">
              <a16:creationId xmlns:a16="http://schemas.microsoft.com/office/drawing/2014/main" id="{2BE45505-E1B3-44EE-9EE1-BA8F8CB7C520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0" name="ZoneTexte 329">
          <a:extLst>
            <a:ext uri="{FF2B5EF4-FFF2-40B4-BE49-F238E27FC236}">
              <a16:creationId xmlns:a16="http://schemas.microsoft.com/office/drawing/2014/main" id="{E8DB5199-E5DA-4759-B7CE-C9E24C8B7A92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1" name="ZoneTexte 330">
          <a:extLst>
            <a:ext uri="{FF2B5EF4-FFF2-40B4-BE49-F238E27FC236}">
              <a16:creationId xmlns:a16="http://schemas.microsoft.com/office/drawing/2014/main" id="{F3013AD6-AED1-4FA5-B8FF-0EA147DF0B9B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2" name="ZoneTexte 331">
          <a:extLst>
            <a:ext uri="{FF2B5EF4-FFF2-40B4-BE49-F238E27FC236}">
              <a16:creationId xmlns:a16="http://schemas.microsoft.com/office/drawing/2014/main" id="{E2199CB4-D42E-4241-9C15-9AE9B68E2A9A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3" name="ZoneTexte 332">
          <a:extLst>
            <a:ext uri="{FF2B5EF4-FFF2-40B4-BE49-F238E27FC236}">
              <a16:creationId xmlns:a16="http://schemas.microsoft.com/office/drawing/2014/main" id="{6255C8CF-87E0-43C8-9CBE-424B397BAD78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4" name="ZoneTexte 333">
          <a:extLst>
            <a:ext uri="{FF2B5EF4-FFF2-40B4-BE49-F238E27FC236}">
              <a16:creationId xmlns:a16="http://schemas.microsoft.com/office/drawing/2014/main" id="{36A12D6F-E777-4F78-9702-915273953940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5" name="ZoneTexte 334">
          <a:extLst>
            <a:ext uri="{FF2B5EF4-FFF2-40B4-BE49-F238E27FC236}">
              <a16:creationId xmlns:a16="http://schemas.microsoft.com/office/drawing/2014/main" id="{5D24A75E-57BA-45E4-8DF4-D42140FC2F43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6" name="ZoneTexte 335">
          <a:extLst>
            <a:ext uri="{FF2B5EF4-FFF2-40B4-BE49-F238E27FC236}">
              <a16:creationId xmlns:a16="http://schemas.microsoft.com/office/drawing/2014/main" id="{AFAF1AAE-68E7-4FEF-BC98-F3A18AA4865C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7" name="ZoneTexte 336">
          <a:extLst>
            <a:ext uri="{FF2B5EF4-FFF2-40B4-BE49-F238E27FC236}">
              <a16:creationId xmlns:a16="http://schemas.microsoft.com/office/drawing/2014/main" id="{EB046714-2283-4703-BD48-D4C81D07B7EB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8" name="ZoneTexte 337">
          <a:extLst>
            <a:ext uri="{FF2B5EF4-FFF2-40B4-BE49-F238E27FC236}">
              <a16:creationId xmlns:a16="http://schemas.microsoft.com/office/drawing/2014/main" id="{FD5D7E2C-242F-4F6D-9A5D-739465AA371A}"/>
            </a:ext>
          </a:extLst>
        </xdr:cNvPr>
        <xdr:cNvSpPr txBox="1"/>
      </xdr:nvSpPr>
      <xdr:spPr>
        <a:xfrm>
          <a:off x="781050" y="330820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39" name="ZoneTexte 338">
          <a:extLst>
            <a:ext uri="{FF2B5EF4-FFF2-40B4-BE49-F238E27FC236}">
              <a16:creationId xmlns:a16="http://schemas.microsoft.com/office/drawing/2014/main" id="{8F395138-0410-41A5-AAEB-CC82052E5790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0" name="ZoneTexte 339">
          <a:extLst>
            <a:ext uri="{FF2B5EF4-FFF2-40B4-BE49-F238E27FC236}">
              <a16:creationId xmlns:a16="http://schemas.microsoft.com/office/drawing/2014/main" id="{EB5FF487-78F5-4460-A8ED-611A249EEB3B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1" name="ZoneTexte 340">
          <a:extLst>
            <a:ext uri="{FF2B5EF4-FFF2-40B4-BE49-F238E27FC236}">
              <a16:creationId xmlns:a16="http://schemas.microsoft.com/office/drawing/2014/main" id="{AFFBD059-4467-42D3-98F8-9ED20410F5CA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2" name="ZoneTexte 341">
          <a:extLst>
            <a:ext uri="{FF2B5EF4-FFF2-40B4-BE49-F238E27FC236}">
              <a16:creationId xmlns:a16="http://schemas.microsoft.com/office/drawing/2014/main" id="{B737BFA7-958F-46A9-BAF2-D1B7551C2D81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3" name="ZoneTexte 342">
          <a:extLst>
            <a:ext uri="{FF2B5EF4-FFF2-40B4-BE49-F238E27FC236}">
              <a16:creationId xmlns:a16="http://schemas.microsoft.com/office/drawing/2014/main" id="{8BF651B2-4787-4047-BDDF-49D23268F945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4" name="ZoneTexte 343">
          <a:extLst>
            <a:ext uri="{FF2B5EF4-FFF2-40B4-BE49-F238E27FC236}">
              <a16:creationId xmlns:a16="http://schemas.microsoft.com/office/drawing/2014/main" id="{F05D20D0-B4AC-4317-AC73-5F0F4E740165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5" name="ZoneTexte 344">
          <a:extLst>
            <a:ext uri="{FF2B5EF4-FFF2-40B4-BE49-F238E27FC236}">
              <a16:creationId xmlns:a16="http://schemas.microsoft.com/office/drawing/2014/main" id="{B3E829FA-B654-41D1-AD7F-19031B0F070C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6" name="ZoneTexte 345">
          <a:extLst>
            <a:ext uri="{FF2B5EF4-FFF2-40B4-BE49-F238E27FC236}">
              <a16:creationId xmlns:a16="http://schemas.microsoft.com/office/drawing/2014/main" id="{245E16F2-8299-47FF-A85C-A0D514A7479A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7" name="ZoneTexte 346">
          <a:extLst>
            <a:ext uri="{FF2B5EF4-FFF2-40B4-BE49-F238E27FC236}">
              <a16:creationId xmlns:a16="http://schemas.microsoft.com/office/drawing/2014/main" id="{D24EBAA3-6CF4-41AE-8AAE-2C78389C0E32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8" name="ZoneTexte 347">
          <a:extLst>
            <a:ext uri="{FF2B5EF4-FFF2-40B4-BE49-F238E27FC236}">
              <a16:creationId xmlns:a16="http://schemas.microsoft.com/office/drawing/2014/main" id="{687250C7-B573-404E-9DBF-B2E5E73C249B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49" name="ZoneTexte 348">
          <a:extLst>
            <a:ext uri="{FF2B5EF4-FFF2-40B4-BE49-F238E27FC236}">
              <a16:creationId xmlns:a16="http://schemas.microsoft.com/office/drawing/2014/main" id="{A06CA8B1-B083-4AE7-9F9A-0B6242898482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50" name="ZoneTexte 349">
          <a:extLst>
            <a:ext uri="{FF2B5EF4-FFF2-40B4-BE49-F238E27FC236}">
              <a16:creationId xmlns:a16="http://schemas.microsoft.com/office/drawing/2014/main" id="{F3287E77-1E8D-4FD5-9FC8-3A0EDF409B6C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51" name="ZoneTexte 350">
          <a:extLst>
            <a:ext uri="{FF2B5EF4-FFF2-40B4-BE49-F238E27FC236}">
              <a16:creationId xmlns:a16="http://schemas.microsoft.com/office/drawing/2014/main" id="{F3063CF6-EEB5-4226-B875-E5D92C4FFAF0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52" name="ZoneTexte 351">
          <a:extLst>
            <a:ext uri="{FF2B5EF4-FFF2-40B4-BE49-F238E27FC236}">
              <a16:creationId xmlns:a16="http://schemas.microsoft.com/office/drawing/2014/main" id="{90D62520-BC8A-46DF-A89E-7E2AFBEB4051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53" name="ZoneTexte 352">
          <a:extLst>
            <a:ext uri="{FF2B5EF4-FFF2-40B4-BE49-F238E27FC236}">
              <a16:creationId xmlns:a16="http://schemas.microsoft.com/office/drawing/2014/main" id="{379B1334-10AD-4E97-8EDC-C6353B82A345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179</xdr:row>
      <xdr:rowOff>0</xdr:rowOff>
    </xdr:from>
    <xdr:ext cx="184731" cy="264560"/>
    <xdr:sp macro="" textlink="">
      <xdr:nvSpPr>
        <xdr:cNvPr id="354" name="ZoneTexte 353">
          <a:extLst>
            <a:ext uri="{FF2B5EF4-FFF2-40B4-BE49-F238E27FC236}">
              <a16:creationId xmlns:a16="http://schemas.microsoft.com/office/drawing/2014/main" id="{2376A99C-CF07-45F7-B564-490A7E09DFE1}"/>
            </a:ext>
          </a:extLst>
        </xdr:cNvPr>
        <xdr:cNvSpPr txBox="1"/>
      </xdr:nvSpPr>
      <xdr:spPr>
        <a:xfrm>
          <a:off x="781050" y="307579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55" name="ZoneTexte 354">
          <a:extLst>
            <a:ext uri="{FF2B5EF4-FFF2-40B4-BE49-F238E27FC236}">
              <a16:creationId xmlns:a16="http://schemas.microsoft.com/office/drawing/2014/main" id="{8D633E4C-307F-4A8C-978E-21C194F097D8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56" name="ZoneTexte 355">
          <a:extLst>
            <a:ext uri="{FF2B5EF4-FFF2-40B4-BE49-F238E27FC236}">
              <a16:creationId xmlns:a16="http://schemas.microsoft.com/office/drawing/2014/main" id="{5C6B12E4-2BC1-42D7-A035-D56A7ADBD17A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57" name="ZoneTexte 356">
          <a:extLst>
            <a:ext uri="{FF2B5EF4-FFF2-40B4-BE49-F238E27FC236}">
              <a16:creationId xmlns:a16="http://schemas.microsoft.com/office/drawing/2014/main" id="{B06B6F2F-0540-4178-9452-326D6672650F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58" name="ZoneTexte 357">
          <a:extLst>
            <a:ext uri="{FF2B5EF4-FFF2-40B4-BE49-F238E27FC236}">
              <a16:creationId xmlns:a16="http://schemas.microsoft.com/office/drawing/2014/main" id="{94BCCB0D-0477-4EFD-9601-F514B7BB550F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59" name="ZoneTexte 358">
          <a:extLst>
            <a:ext uri="{FF2B5EF4-FFF2-40B4-BE49-F238E27FC236}">
              <a16:creationId xmlns:a16="http://schemas.microsoft.com/office/drawing/2014/main" id="{4AAB8BFB-E4FB-441D-96DA-3E1C0AAAB56C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0" name="ZoneTexte 359">
          <a:extLst>
            <a:ext uri="{FF2B5EF4-FFF2-40B4-BE49-F238E27FC236}">
              <a16:creationId xmlns:a16="http://schemas.microsoft.com/office/drawing/2014/main" id="{9C3AFE36-05DB-4EBE-B73B-15C607F411CB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1" name="ZoneTexte 360">
          <a:extLst>
            <a:ext uri="{FF2B5EF4-FFF2-40B4-BE49-F238E27FC236}">
              <a16:creationId xmlns:a16="http://schemas.microsoft.com/office/drawing/2014/main" id="{9F55FCF1-6616-4A1C-9AF5-08EF9C68E85C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2" name="ZoneTexte 361">
          <a:extLst>
            <a:ext uri="{FF2B5EF4-FFF2-40B4-BE49-F238E27FC236}">
              <a16:creationId xmlns:a16="http://schemas.microsoft.com/office/drawing/2014/main" id="{B218179C-E529-4DEC-ABDB-6F325E0A3054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3" name="ZoneTexte 362">
          <a:extLst>
            <a:ext uri="{FF2B5EF4-FFF2-40B4-BE49-F238E27FC236}">
              <a16:creationId xmlns:a16="http://schemas.microsoft.com/office/drawing/2014/main" id="{9EDC2AD3-8B68-4A78-807D-7E6A1D3937D6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4" name="ZoneTexte 363">
          <a:extLst>
            <a:ext uri="{FF2B5EF4-FFF2-40B4-BE49-F238E27FC236}">
              <a16:creationId xmlns:a16="http://schemas.microsoft.com/office/drawing/2014/main" id="{11B1B9AE-76B6-441D-9BB8-00BE50E04A00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5" name="ZoneTexte 364">
          <a:extLst>
            <a:ext uri="{FF2B5EF4-FFF2-40B4-BE49-F238E27FC236}">
              <a16:creationId xmlns:a16="http://schemas.microsoft.com/office/drawing/2014/main" id="{C78AA21B-4796-48A6-AFE1-AB9BC395BC36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6" name="ZoneTexte 365">
          <a:extLst>
            <a:ext uri="{FF2B5EF4-FFF2-40B4-BE49-F238E27FC236}">
              <a16:creationId xmlns:a16="http://schemas.microsoft.com/office/drawing/2014/main" id="{613CD162-91F9-4590-BCEC-BCBBAADFD70C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7" name="ZoneTexte 366">
          <a:extLst>
            <a:ext uri="{FF2B5EF4-FFF2-40B4-BE49-F238E27FC236}">
              <a16:creationId xmlns:a16="http://schemas.microsoft.com/office/drawing/2014/main" id="{976886C7-2C1F-4A4A-90EC-2695295B584B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8" name="ZoneTexte 367">
          <a:extLst>
            <a:ext uri="{FF2B5EF4-FFF2-40B4-BE49-F238E27FC236}">
              <a16:creationId xmlns:a16="http://schemas.microsoft.com/office/drawing/2014/main" id="{20B0677E-BCB6-4FF3-B501-75A8BFAB5078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69" name="ZoneTexte 368">
          <a:extLst>
            <a:ext uri="{FF2B5EF4-FFF2-40B4-BE49-F238E27FC236}">
              <a16:creationId xmlns:a16="http://schemas.microsoft.com/office/drawing/2014/main" id="{58E85219-B554-4CB6-A9C4-0CFB3C59054D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109</xdr:row>
      <xdr:rowOff>0</xdr:rowOff>
    </xdr:from>
    <xdr:ext cx="184731" cy="264560"/>
    <xdr:sp macro="" textlink="">
      <xdr:nvSpPr>
        <xdr:cNvPr id="370" name="ZoneTexte 369">
          <a:extLst>
            <a:ext uri="{FF2B5EF4-FFF2-40B4-BE49-F238E27FC236}">
              <a16:creationId xmlns:a16="http://schemas.microsoft.com/office/drawing/2014/main" id="{16A18AA0-FE89-43AA-9208-C8232DDCDFB6}"/>
            </a:ext>
          </a:extLst>
        </xdr:cNvPr>
        <xdr:cNvSpPr txBox="1"/>
      </xdr:nvSpPr>
      <xdr:spPr>
        <a:xfrm>
          <a:off x="781050" y="3395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1" name="ZoneTexte 370">
          <a:extLst>
            <a:ext uri="{FF2B5EF4-FFF2-40B4-BE49-F238E27FC236}">
              <a16:creationId xmlns:a16="http://schemas.microsoft.com/office/drawing/2014/main" id="{E0D411CA-19B6-491E-918C-CED191CB0AA9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2" name="ZoneTexte 371">
          <a:extLst>
            <a:ext uri="{FF2B5EF4-FFF2-40B4-BE49-F238E27FC236}">
              <a16:creationId xmlns:a16="http://schemas.microsoft.com/office/drawing/2014/main" id="{BBA412EE-877E-4CEE-A2DF-94CBEC28FF7F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3" name="ZoneTexte 372">
          <a:extLst>
            <a:ext uri="{FF2B5EF4-FFF2-40B4-BE49-F238E27FC236}">
              <a16:creationId xmlns:a16="http://schemas.microsoft.com/office/drawing/2014/main" id="{E1CFE9D2-1C6A-4CE7-8917-D7CFE1F5E305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4" name="ZoneTexte 373">
          <a:extLst>
            <a:ext uri="{FF2B5EF4-FFF2-40B4-BE49-F238E27FC236}">
              <a16:creationId xmlns:a16="http://schemas.microsoft.com/office/drawing/2014/main" id="{17E3F570-FEAC-422B-ACEE-FFC765CEBDBB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5" name="ZoneTexte 374">
          <a:extLst>
            <a:ext uri="{FF2B5EF4-FFF2-40B4-BE49-F238E27FC236}">
              <a16:creationId xmlns:a16="http://schemas.microsoft.com/office/drawing/2014/main" id="{F1115F23-A782-4A5F-BBEE-248CB6E0E7CB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6" name="ZoneTexte 375">
          <a:extLst>
            <a:ext uri="{FF2B5EF4-FFF2-40B4-BE49-F238E27FC236}">
              <a16:creationId xmlns:a16="http://schemas.microsoft.com/office/drawing/2014/main" id="{376E6D72-2602-433D-A7E7-E14D29EF8ECA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7" name="ZoneTexte 376">
          <a:extLst>
            <a:ext uri="{FF2B5EF4-FFF2-40B4-BE49-F238E27FC236}">
              <a16:creationId xmlns:a16="http://schemas.microsoft.com/office/drawing/2014/main" id="{DA3E484C-E87B-4DCE-B0DA-4FA7A4B981F8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8" name="ZoneTexte 377">
          <a:extLst>
            <a:ext uri="{FF2B5EF4-FFF2-40B4-BE49-F238E27FC236}">
              <a16:creationId xmlns:a16="http://schemas.microsoft.com/office/drawing/2014/main" id="{8FB82778-B051-4C2F-95B9-CFFD7681BB1F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79" name="ZoneTexte 378">
          <a:extLst>
            <a:ext uri="{FF2B5EF4-FFF2-40B4-BE49-F238E27FC236}">
              <a16:creationId xmlns:a16="http://schemas.microsoft.com/office/drawing/2014/main" id="{32A74E85-2326-44F8-972A-6372B1C5CDCF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0" name="ZoneTexte 379">
          <a:extLst>
            <a:ext uri="{FF2B5EF4-FFF2-40B4-BE49-F238E27FC236}">
              <a16:creationId xmlns:a16="http://schemas.microsoft.com/office/drawing/2014/main" id="{B7019FB8-929A-4DB5-919A-0699648917D7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1" name="ZoneTexte 380">
          <a:extLst>
            <a:ext uri="{FF2B5EF4-FFF2-40B4-BE49-F238E27FC236}">
              <a16:creationId xmlns:a16="http://schemas.microsoft.com/office/drawing/2014/main" id="{33551B53-93B0-495E-ACBF-FF6331DE5A0C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2" name="ZoneTexte 381">
          <a:extLst>
            <a:ext uri="{FF2B5EF4-FFF2-40B4-BE49-F238E27FC236}">
              <a16:creationId xmlns:a16="http://schemas.microsoft.com/office/drawing/2014/main" id="{652DEECB-6FFD-4EC6-ABF0-842E3D609CC5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3" name="ZoneTexte 382">
          <a:extLst>
            <a:ext uri="{FF2B5EF4-FFF2-40B4-BE49-F238E27FC236}">
              <a16:creationId xmlns:a16="http://schemas.microsoft.com/office/drawing/2014/main" id="{AFA2A3E1-B0EC-41E2-A26D-D542D8C6814C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4" name="ZoneTexte 383">
          <a:extLst>
            <a:ext uri="{FF2B5EF4-FFF2-40B4-BE49-F238E27FC236}">
              <a16:creationId xmlns:a16="http://schemas.microsoft.com/office/drawing/2014/main" id="{5EE5D055-1619-406D-9BDF-120B28FE61B8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5" name="ZoneTexte 384">
          <a:extLst>
            <a:ext uri="{FF2B5EF4-FFF2-40B4-BE49-F238E27FC236}">
              <a16:creationId xmlns:a16="http://schemas.microsoft.com/office/drawing/2014/main" id="{34579D55-B584-41DA-A934-82B28548AF62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386" name="ZoneTexte 385">
          <a:extLst>
            <a:ext uri="{FF2B5EF4-FFF2-40B4-BE49-F238E27FC236}">
              <a16:creationId xmlns:a16="http://schemas.microsoft.com/office/drawing/2014/main" id="{A571AE5C-EBDB-4DF2-828E-2234E26DED34}"/>
            </a:ext>
          </a:extLst>
        </xdr:cNvPr>
        <xdr:cNvSpPr txBox="1"/>
      </xdr:nvSpPr>
      <xdr:spPr>
        <a:xfrm>
          <a:off x="781050" y="33766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1"/>
  <sheetViews>
    <sheetView tabSelected="1" view="pageBreakPreview" topLeftCell="A79" zoomScale="60" zoomScaleNormal="70" workbookViewId="0">
      <selection activeCell="E186" sqref="E186"/>
    </sheetView>
  </sheetViews>
  <sheetFormatPr baseColWidth="10" defaultRowHeight="15" x14ac:dyDescent="0.25"/>
  <cols>
    <col min="1" max="1" width="6.7109375" bestFit="1" customWidth="1"/>
    <col min="2" max="2" width="55.140625" bestFit="1" customWidth="1"/>
    <col min="3" max="3" width="6.42578125" bestFit="1" customWidth="1"/>
    <col min="4" max="4" width="16.5703125" customWidth="1"/>
    <col min="5" max="6" width="18" customWidth="1"/>
    <col min="7" max="7" width="15.28515625" customWidth="1"/>
    <col min="8" max="8" width="28.28515625" customWidth="1"/>
    <col min="9" max="9" width="15.28515625" customWidth="1"/>
    <col min="11" max="11" width="18.85546875" customWidth="1"/>
    <col min="13" max="13" width="13.140625" bestFit="1" customWidth="1"/>
    <col min="15" max="15" width="14.28515625" bestFit="1" customWidth="1"/>
  </cols>
  <sheetData>
    <row r="1" spans="1:9" ht="47.25" customHeight="1" thickBot="1" x14ac:dyDescent="0.3">
      <c r="A1" s="55" t="s">
        <v>175</v>
      </c>
      <c r="B1" s="56"/>
      <c r="C1" s="44"/>
      <c r="D1" s="55" t="s">
        <v>176</v>
      </c>
      <c r="E1" s="57"/>
      <c r="F1" s="56"/>
      <c r="G1" s="46"/>
      <c r="H1" s="46"/>
      <c r="I1" s="46"/>
    </row>
    <row r="2" spans="1:9" x14ac:dyDescent="0.25">
      <c r="A2" s="1"/>
      <c r="B2" s="2"/>
      <c r="C2" s="2"/>
      <c r="D2" s="3"/>
      <c r="E2" s="2"/>
      <c r="F2" s="2"/>
      <c r="G2" s="2"/>
      <c r="H2" s="2"/>
      <c r="I2" s="2"/>
    </row>
    <row r="3" spans="1:9" ht="30" x14ac:dyDescent="0.25">
      <c r="A3" s="4" t="s">
        <v>137</v>
      </c>
      <c r="B3" s="5" t="s">
        <v>138</v>
      </c>
      <c r="C3" s="5" t="s">
        <v>139</v>
      </c>
      <c r="D3" s="6" t="s">
        <v>140</v>
      </c>
      <c r="E3" s="43" t="s">
        <v>141</v>
      </c>
      <c r="F3" s="43" t="s">
        <v>142</v>
      </c>
      <c r="G3" s="47"/>
      <c r="H3" s="47"/>
      <c r="I3" s="47"/>
    </row>
    <row r="4" spans="1:9" x14ac:dyDescent="0.25">
      <c r="A4" s="7"/>
      <c r="B4" s="8"/>
      <c r="C4" s="8"/>
      <c r="D4" s="9"/>
      <c r="E4" s="8"/>
      <c r="F4" s="8"/>
      <c r="G4" s="31"/>
      <c r="H4" s="31"/>
      <c r="I4" s="31"/>
    </row>
    <row r="5" spans="1:9" x14ac:dyDescent="0.25">
      <c r="A5" s="7" t="s">
        <v>1</v>
      </c>
      <c r="B5" s="10" t="s">
        <v>2</v>
      </c>
      <c r="C5" s="8"/>
      <c r="D5" s="9"/>
      <c r="E5" s="8"/>
      <c r="F5" s="8"/>
      <c r="G5" s="31"/>
      <c r="H5" s="31"/>
      <c r="I5" s="31"/>
    </row>
    <row r="6" spans="1:9" x14ac:dyDescent="0.25">
      <c r="A6" s="11" t="s">
        <v>3</v>
      </c>
      <c r="B6" s="10" t="s">
        <v>4</v>
      </c>
      <c r="C6" s="12" t="s">
        <v>5</v>
      </c>
      <c r="D6" s="13">
        <v>1</v>
      </c>
      <c r="E6" s="14"/>
      <c r="F6" s="15">
        <f>E6*D6</f>
        <v>0</v>
      </c>
      <c r="G6" s="48"/>
      <c r="H6" s="48"/>
      <c r="I6" s="48"/>
    </row>
    <row r="7" spans="1:9" x14ac:dyDescent="0.25">
      <c r="A7" s="11"/>
      <c r="B7" s="16"/>
      <c r="C7" s="12"/>
      <c r="D7" s="13"/>
      <c r="E7" s="14"/>
      <c r="F7" s="17"/>
      <c r="G7" s="48"/>
      <c r="H7" s="48"/>
      <c r="I7" s="48"/>
    </row>
    <row r="8" spans="1:9" x14ac:dyDescent="0.25">
      <c r="A8" s="18" t="s">
        <v>6</v>
      </c>
      <c r="B8" s="10" t="s">
        <v>7</v>
      </c>
      <c r="C8" s="12"/>
      <c r="D8" s="13"/>
      <c r="E8" s="14"/>
      <c r="F8" s="19"/>
      <c r="G8" s="48"/>
      <c r="H8" s="48"/>
      <c r="I8" s="48"/>
    </row>
    <row r="9" spans="1:9" x14ac:dyDescent="0.25">
      <c r="A9" s="18" t="s">
        <v>8</v>
      </c>
      <c r="B9" s="10" t="s">
        <v>127</v>
      </c>
      <c r="C9" s="12"/>
      <c r="D9" s="13"/>
      <c r="E9" s="14"/>
      <c r="F9" s="19"/>
      <c r="G9" s="48"/>
      <c r="H9" s="49"/>
      <c r="I9" s="49"/>
    </row>
    <row r="10" spans="1:9" x14ac:dyDescent="0.25">
      <c r="A10" s="18"/>
      <c r="B10" s="20" t="s">
        <v>157</v>
      </c>
      <c r="C10" s="12" t="s">
        <v>5</v>
      </c>
      <c r="D10" s="13">
        <v>1</v>
      </c>
      <c r="E10" s="14"/>
      <c r="F10" s="19">
        <f t="shared" ref="F10:F16" si="0">E10*D10</f>
        <v>0</v>
      </c>
      <c r="G10" s="48"/>
      <c r="H10" s="49"/>
      <c r="I10" s="49"/>
    </row>
    <row r="11" spans="1:9" x14ac:dyDescent="0.25">
      <c r="A11" s="18"/>
      <c r="B11" s="20" t="s">
        <v>128</v>
      </c>
      <c r="C11" s="12" t="s">
        <v>0</v>
      </c>
      <c r="D11" s="13">
        <v>2</v>
      </c>
      <c r="E11" s="14"/>
      <c r="F11" s="19">
        <f t="shared" si="0"/>
        <v>0</v>
      </c>
      <c r="G11" s="48"/>
      <c r="H11" s="49"/>
      <c r="I11" s="49"/>
    </row>
    <row r="12" spans="1:9" ht="19.5" customHeight="1" x14ac:dyDescent="0.25">
      <c r="A12" s="18"/>
      <c r="B12" s="20" t="s">
        <v>163</v>
      </c>
      <c r="C12" s="12" t="s">
        <v>35</v>
      </c>
      <c r="D12" s="13">
        <v>7.5</v>
      </c>
      <c r="E12" s="14"/>
      <c r="F12" s="19">
        <f t="shared" si="0"/>
        <v>0</v>
      </c>
      <c r="G12" s="48"/>
      <c r="H12" s="49"/>
      <c r="I12" s="49"/>
    </row>
    <row r="13" spans="1:9" ht="19.5" customHeight="1" x14ac:dyDescent="0.25">
      <c r="A13" s="18"/>
      <c r="B13" s="20" t="s">
        <v>155</v>
      </c>
      <c r="C13" s="12" t="s">
        <v>35</v>
      </c>
      <c r="D13" s="13">
        <v>10</v>
      </c>
      <c r="E13" s="14"/>
      <c r="F13" s="19">
        <f t="shared" si="0"/>
        <v>0</v>
      </c>
      <c r="G13" s="48"/>
      <c r="H13" s="49"/>
      <c r="I13" s="49"/>
    </row>
    <row r="14" spans="1:9" ht="19.5" customHeight="1" x14ac:dyDescent="0.25">
      <c r="A14" s="18"/>
      <c r="B14" s="20" t="s">
        <v>156</v>
      </c>
      <c r="C14" s="12" t="s">
        <v>0</v>
      </c>
      <c r="D14" s="13">
        <v>1</v>
      </c>
      <c r="E14" s="14"/>
      <c r="F14" s="19">
        <f t="shared" si="0"/>
        <v>0</v>
      </c>
      <c r="G14" s="48"/>
      <c r="H14" s="48"/>
      <c r="I14" s="48"/>
    </row>
    <row r="15" spans="1:9" ht="19.5" customHeight="1" x14ac:dyDescent="0.25">
      <c r="A15" s="18"/>
      <c r="B15" s="20" t="s">
        <v>158</v>
      </c>
      <c r="C15" s="12" t="s">
        <v>5</v>
      </c>
      <c r="D15" s="13">
        <v>1</v>
      </c>
      <c r="E15" s="14"/>
      <c r="F15" s="19">
        <f t="shared" si="0"/>
        <v>0</v>
      </c>
      <c r="G15" s="48"/>
      <c r="H15" s="49"/>
      <c r="I15" s="49"/>
    </row>
    <row r="16" spans="1:9" ht="18.75" customHeight="1" x14ac:dyDescent="0.25">
      <c r="A16" s="18" t="s">
        <v>9</v>
      </c>
      <c r="B16" s="10" t="s">
        <v>10</v>
      </c>
      <c r="C16" s="12" t="s">
        <v>11</v>
      </c>
      <c r="D16" s="13">
        <v>700</v>
      </c>
      <c r="E16" s="14"/>
      <c r="F16" s="19">
        <f t="shared" si="0"/>
        <v>0</v>
      </c>
      <c r="G16" s="48"/>
      <c r="H16" s="49"/>
      <c r="I16" s="49"/>
    </row>
    <row r="17" spans="1:9" x14ac:dyDescent="0.25">
      <c r="A17" s="18" t="s">
        <v>12</v>
      </c>
      <c r="B17" s="10" t="s">
        <v>159</v>
      </c>
      <c r="C17" s="12"/>
      <c r="D17" s="13"/>
      <c r="E17" s="14"/>
      <c r="F17" s="19"/>
      <c r="G17" s="48"/>
      <c r="H17" s="49"/>
      <c r="I17" s="49"/>
    </row>
    <row r="18" spans="1:9" x14ac:dyDescent="0.25">
      <c r="A18" s="18"/>
      <c r="B18" s="20" t="s">
        <v>75</v>
      </c>
      <c r="C18" s="12" t="s">
        <v>13</v>
      </c>
      <c r="D18" s="13">
        <f>902*1.5</f>
        <v>1353</v>
      </c>
      <c r="E18" s="14"/>
      <c r="F18" s="19">
        <f t="shared" ref="F18:F22" si="1">E18*D18</f>
        <v>0</v>
      </c>
      <c r="G18" s="48"/>
      <c r="H18" s="49"/>
      <c r="I18" s="49"/>
    </row>
    <row r="19" spans="1:9" x14ac:dyDescent="0.25">
      <c r="A19" s="18"/>
      <c r="B19" s="20" t="s">
        <v>59</v>
      </c>
      <c r="C19" s="12" t="s">
        <v>11</v>
      </c>
      <c r="D19" s="13">
        <f>902+(160+32)*1.5</f>
        <v>1190</v>
      </c>
      <c r="E19" s="14"/>
      <c r="F19" s="19">
        <f t="shared" si="1"/>
        <v>0</v>
      </c>
      <c r="G19" s="48"/>
      <c r="H19" s="49"/>
      <c r="I19" s="49"/>
    </row>
    <row r="20" spans="1:9" x14ac:dyDescent="0.25">
      <c r="A20" s="18"/>
      <c r="B20" s="20" t="s">
        <v>91</v>
      </c>
      <c r="C20" s="12" t="s">
        <v>13</v>
      </c>
      <c r="D20" s="13">
        <f>D18+56*0.6</f>
        <v>1386.6</v>
      </c>
      <c r="E20" s="14"/>
      <c r="F20" s="19">
        <f t="shared" si="1"/>
        <v>0</v>
      </c>
      <c r="G20" s="48"/>
      <c r="H20" s="49"/>
      <c r="I20" s="49"/>
    </row>
    <row r="21" spans="1:9" x14ac:dyDescent="0.25">
      <c r="A21" s="18" t="s">
        <v>92</v>
      </c>
      <c r="B21" s="10" t="s">
        <v>129</v>
      </c>
      <c r="C21" s="12"/>
      <c r="D21" s="13"/>
      <c r="E21" s="14"/>
      <c r="F21" s="19"/>
      <c r="G21" s="48"/>
      <c r="H21" s="49"/>
      <c r="I21" s="49"/>
    </row>
    <row r="22" spans="1:9" x14ac:dyDescent="0.25">
      <c r="A22" s="18"/>
      <c r="B22" s="20" t="s">
        <v>130</v>
      </c>
      <c r="C22" s="12" t="s">
        <v>0</v>
      </c>
      <c r="D22" s="13">
        <v>1</v>
      </c>
      <c r="E22" s="14"/>
      <c r="F22" s="19">
        <f t="shared" si="1"/>
        <v>0</v>
      </c>
      <c r="G22" s="48"/>
      <c r="H22" s="49"/>
      <c r="I22" s="49"/>
    </row>
    <row r="23" spans="1:9" x14ac:dyDescent="0.25">
      <c r="A23" s="18"/>
      <c r="B23" s="21" t="s">
        <v>14</v>
      </c>
      <c r="C23" s="12"/>
      <c r="D23" s="13"/>
      <c r="E23" s="14"/>
      <c r="F23" s="15">
        <f>SUM(F10:F22)</f>
        <v>0</v>
      </c>
      <c r="G23" s="48"/>
      <c r="H23" s="49"/>
      <c r="I23" s="49"/>
    </row>
    <row r="24" spans="1:9" x14ac:dyDescent="0.25">
      <c r="A24" s="18"/>
      <c r="B24" s="21"/>
      <c r="C24" s="12"/>
      <c r="D24" s="13"/>
      <c r="E24" s="14"/>
      <c r="F24" s="22"/>
      <c r="G24" s="49"/>
      <c r="H24" s="49"/>
      <c r="I24" s="49"/>
    </row>
    <row r="25" spans="1:9" x14ac:dyDescent="0.25">
      <c r="A25" s="18" t="s">
        <v>15</v>
      </c>
      <c r="B25" s="10" t="s">
        <v>16</v>
      </c>
      <c r="C25" s="12"/>
      <c r="D25" s="13"/>
      <c r="E25" s="14"/>
      <c r="F25" s="22"/>
      <c r="G25" s="49"/>
      <c r="H25" s="49"/>
      <c r="I25" s="49"/>
    </row>
    <row r="26" spans="1:9" x14ac:dyDescent="0.25">
      <c r="A26" s="18" t="s">
        <v>17</v>
      </c>
      <c r="B26" s="10" t="s">
        <v>18</v>
      </c>
      <c r="C26" s="12" t="s">
        <v>13</v>
      </c>
      <c r="D26" s="13">
        <f>0.6*(D40+D44+D61)</f>
        <v>75.599999999999994</v>
      </c>
      <c r="E26" s="14"/>
      <c r="F26" s="22">
        <f>D26*E26</f>
        <v>0</v>
      </c>
      <c r="G26" s="49"/>
      <c r="H26" s="49"/>
      <c r="I26" s="49"/>
    </row>
    <row r="27" spans="1:9" x14ac:dyDescent="0.25">
      <c r="A27" s="18" t="s">
        <v>19</v>
      </c>
      <c r="B27" s="10" t="s">
        <v>20</v>
      </c>
      <c r="C27" s="12" t="s">
        <v>13</v>
      </c>
      <c r="D27" s="13">
        <f>D26-D28-D29</f>
        <v>47.459999999999994</v>
      </c>
      <c r="E27" s="14"/>
      <c r="F27" s="22">
        <f>D27*E27</f>
        <v>0</v>
      </c>
      <c r="G27" s="49"/>
      <c r="H27" s="49"/>
      <c r="I27" s="49"/>
    </row>
    <row r="28" spans="1:9" x14ac:dyDescent="0.25">
      <c r="A28" s="23" t="s">
        <v>21</v>
      </c>
      <c r="B28" s="41" t="s">
        <v>22</v>
      </c>
      <c r="C28" s="12" t="s">
        <v>13</v>
      </c>
      <c r="D28" s="13">
        <f>0.6*0.4*(D44+D61)</f>
        <v>21.84</v>
      </c>
      <c r="E28" s="14"/>
      <c r="F28" s="22">
        <f>D28*E28</f>
        <v>0</v>
      </c>
      <c r="G28" s="49"/>
      <c r="H28" s="49"/>
      <c r="I28" s="49"/>
    </row>
    <row r="29" spans="1:9" x14ac:dyDescent="0.25">
      <c r="A29" s="23" t="s">
        <v>23</v>
      </c>
      <c r="B29" s="41" t="s">
        <v>24</v>
      </c>
      <c r="C29" s="12" t="s">
        <v>13</v>
      </c>
      <c r="D29" s="13">
        <f>0.6*0.3*D40</f>
        <v>6.3</v>
      </c>
      <c r="E29" s="14"/>
      <c r="F29" s="22">
        <f>D29*E29</f>
        <v>0</v>
      </c>
      <c r="G29" s="49"/>
      <c r="H29" s="49"/>
      <c r="I29" s="49"/>
    </row>
    <row r="30" spans="1:9" x14ac:dyDescent="0.25">
      <c r="A30" s="23" t="s">
        <v>25</v>
      </c>
      <c r="B30" s="41" t="s">
        <v>26</v>
      </c>
      <c r="C30" s="12" t="s">
        <v>13</v>
      </c>
      <c r="D30" s="13">
        <v>2</v>
      </c>
      <c r="E30" s="14"/>
      <c r="F30" s="22">
        <f>D30*E30</f>
        <v>0</v>
      </c>
      <c r="G30" s="49"/>
      <c r="H30" s="49"/>
      <c r="I30" s="49"/>
    </row>
    <row r="31" spans="1:9" x14ac:dyDescent="0.25">
      <c r="A31" s="18"/>
      <c r="B31" s="21" t="s">
        <v>27</v>
      </c>
      <c r="C31" s="12"/>
      <c r="D31" s="13"/>
      <c r="E31" s="14"/>
      <c r="F31" s="15">
        <f>SUM(F26:F30)</f>
        <v>0</v>
      </c>
      <c r="G31" s="48"/>
      <c r="H31" s="49"/>
      <c r="I31" s="49"/>
    </row>
    <row r="32" spans="1:9" x14ac:dyDescent="0.25">
      <c r="A32" s="18"/>
      <c r="B32" s="21"/>
      <c r="C32" s="12"/>
      <c r="D32" s="13"/>
      <c r="E32" s="14"/>
      <c r="F32" s="22"/>
      <c r="G32" s="49"/>
      <c r="H32" s="49"/>
      <c r="I32" s="49"/>
    </row>
    <row r="33" spans="1:11" x14ac:dyDescent="0.25">
      <c r="A33" s="18" t="s">
        <v>28</v>
      </c>
      <c r="B33" s="10" t="s">
        <v>29</v>
      </c>
      <c r="C33" s="12"/>
      <c r="D33" s="13"/>
      <c r="E33" s="14"/>
      <c r="F33" s="22"/>
      <c r="G33" s="49"/>
      <c r="H33" s="49"/>
      <c r="I33" s="49"/>
    </row>
    <row r="34" spans="1:11" x14ac:dyDescent="0.25">
      <c r="A34" s="18" t="s">
        <v>30</v>
      </c>
      <c r="B34" s="10" t="s">
        <v>31</v>
      </c>
      <c r="C34" s="12"/>
      <c r="D34" s="13"/>
      <c r="E34" s="14"/>
      <c r="F34" s="22"/>
      <c r="G34" s="49"/>
      <c r="H34" s="49"/>
      <c r="I34" s="49"/>
    </row>
    <row r="35" spans="1:11" x14ac:dyDescent="0.25">
      <c r="A35" s="23" t="s">
        <v>32</v>
      </c>
      <c r="B35" s="41" t="s">
        <v>33</v>
      </c>
      <c r="C35" s="12"/>
      <c r="D35" s="13"/>
      <c r="E35" s="14"/>
      <c r="F35" s="22"/>
      <c r="G35" s="49"/>
      <c r="H35" s="49"/>
      <c r="I35" s="49"/>
    </row>
    <row r="36" spans="1:11" x14ac:dyDescent="0.25">
      <c r="A36" s="18"/>
      <c r="B36" s="20" t="s">
        <v>34</v>
      </c>
      <c r="C36" s="12" t="s">
        <v>35</v>
      </c>
      <c r="D36" s="13">
        <v>35</v>
      </c>
      <c r="E36" s="14"/>
      <c r="F36" s="22">
        <f>D36*E36</f>
        <v>0</v>
      </c>
      <c r="G36" s="49"/>
      <c r="H36" s="49"/>
      <c r="I36" s="49"/>
    </row>
    <row r="37" spans="1:11" x14ac:dyDescent="0.25">
      <c r="A37" s="23" t="s">
        <v>36</v>
      </c>
      <c r="B37" s="41" t="s">
        <v>37</v>
      </c>
      <c r="C37" s="12" t="s">
        <v>0</v>
      </c>
      <c r="D37" s="13">
        <v>1</v>
      </c>
      <c r="E37" s="14"/>
      <c r="F37" s="22">
        <f>E37*D37</f>
        <v>0</v>
      </c>
      <c r="G37" s="49"/>
      <c r="H37" s="49"/>
      <c r="I37" s="49"/>
    </row>
    <row r="38" spans="1:11" x14ac:dyDescent="0.25">
      <c r="A38" s="23" t="s">
        <v>38</v>
      </c>
      <c r="B38" s="41" t="s">
        <v>39</v>
      </c>
      <c r="C38" s="12"/>
      <c r="D38" s="13"/>
      <c r="E38" s="14"/>
      <c r="F38" s="22"/>
      <c r="G38" s="49"/>
      <c r="H38" s="49"/>
      <c r="I38" s="49"/>
    </row>
    <row r="39" spans="1:11" x14ac:dyDescent="0.25">
      <c r="A39" s="18"/>
      <c r="B39" s="20" t="s">
        <v>40</v>
      </c>
      <c r="C39" s="12" t="s">
        <v>0</v>
      </c>
      <c r="D39" s="13">
        <v>2</v>
      </c>
      <c r="E39" s="14"/>
      <c r="F39" s="22">
        <f>D39*E39</f>
        <v>0</v>
      </c>
      <c r="G39" s="49"/>
      <c r="H39" s="49"/>
      <c r="I39" s="49"/>
      <c r="K39" s="36"/>
    </row>
    <row r="40" spans="1:11" x14ac:dyDescent="0.25">
      <c r="A40" s="23" t="s">
        <v>41</v>
      </c>
      <c r="B40" s="41" t="s">
        <v>42</v>
      </c>
      <c r="C40" s="12" t="s">
        <v>35</v>
      </c>
      <c r="D40" s="13">
        <f>SUM(D36:D36)</f>
        <v>35</v>
      </c>
      <c r="E40" s="14"/>
      <c r="F40" s="22">
        <f>D40*E40</f>
        <v>0</v>
      </c>
      <c r="G40" s="49"/>
      <c r="H40" s="49"/>
      <c r="I40" s="49"/>
    </row>
    <row r="41" spans="1:11" x14ac:dyDescent="0.25">
      <c r="A41" s="18"/>
      <c r="B41" s="41"/>
      <c r="C41" s="12"/>
      <c r="D41" s="13"/>
      <c r="E41" s="14"/>
      <c r="F41" s="22"/>
      <c r="G41" s="49"/>
      <c r="H41" s="49"/>
      <c r="I41" s="49"/>
    </row>
    <row r="42" spans="1:11" x14ac:dyDescent="0.25">
      <c r="A42" s="18" t="s">
        <v>43</v>
      </c>
      <c r="B42" s="10" t="s">
        <v>44</v>
      </c>
      <c r="C42" s="12"/>
      <c r="D42" s="13"/>
      <c r="E42" s="14"/>
      <c r="F42" s="22"/>
      <c r="G42" s="49"/>
      <c r="H42" s="49"/>
      <c r="I42" s="49"/>
    </row>
    <row r="43" spans="1:11" x14ac:dyDescent="0.25">
      <c r="A43" s="23" t="s">
        <v>45</v>
      </c>
      <c r="B43" s="41" t="s">
        <v>46</v>
      </c>
      <c r="C43" s="12"/>
      <c r="D43" s="13"/>
      <c r="E43" s="14"/>
      <c r="F43" s="22"/>
      <c r="G43" s="49"/>
      <c r="H43" s="49"/>
      <c r="I43" s="49"/>
    </row>
    <row r="44" spans="1:11" x14ac:dyDescent="0.25">
      <c r="A44" s="23"/>
      <c r="B44" s="20" t="s">
        <v>47</v>
      </c>
      <c r="C44" s="12" t="s">
        <v>35</v>
      </c>
      <c r="D44" s="13">
        <v>44</v>
      </c>
      <c r="E44" s="14"/>
      <c r="F44" s="22">
        <f>D44*E44</f>
        <v>0</v>
      </c>
      <c r="G44" s="49"/>
      <c r="H44" s="49"/>
      <c r="I44" s="49"/>
    </row>
    <row r="45" spans="1:11" x14ac:dyDescent="0.25">
      <c r="A45" s="23" t="s">
        <v>48</v>
      </c>
      <c r="B45" s="41" t="s">
        <v>49</v>
      </c>
      <c r="C45" s="12"/>
      <c r="D45" s="13"/>
      <c r="E45" s="14"/>
      <c r="F45" s="22"/>
      <c r="G45" s="49"/>
      <c r="H45" s="49"/>
      <c r="I45" s="49"/>
    </row>
    <row r="46" spans="1:11" x14ac:dyDescent="0.25">
      <c r="A46" s="23"/>
      <c r="B46" s="20" t="s">
        <v>66</v>
      </c>
      <c r="C46" s="12" t="s">
        <v>0</v>
      </c>
      <c r="D46" s="13">
        <v>1</v>
      </c>
      <c r="E46" s="14"/>
      <c r="F46" s="22">
        <f>D46*E46</f>
        <v>0</v>
      </c>
      <c r="G46" s="49"/>
      <c r="H46" s="49"/>
      <c r="I46" s="49"/>
    </row>
    <row r="47" spans="1:11" x14ac:dyDescent="0.25">
      <c r="A47" s="23"/>
      <c r="B47" s="20" t="s">
        <v>50</v>
      </c>
      <c r="C47" s="12" t="s">
        <v>0</v>
      </c>
      <c r="D47" s="13">
        <v>5</v>
      </c>
      <c r="E47" s="14"/>
      <c r="F47" s="22">
        <f>D47*E47</f>
        <v>0</v>
      </c>
      <c r="G47" s="49"/>
      <c r="H47" s="49"/>
      <c r="I47" s="49"/>
      <c r="K47" s="42"/>
    </row>
    <row r="48" spans="1:11" x14ac:dyDescent="0.25">
      <c r="A48" s="23" t="s">
        <v>51</v>
      </c>
      <c r="B48" s="41" t="s">
        <v>52</v>
      </c>
      <c r="C48" s="12"/>
      <c r="D48" s="13"/>
      <c r="E48" s="14"/>
      <c r="F48" s="22"/>
      <c r="G48" s="49"/>
      <c r="H48" s="49"/>
      <c r="I48" s="49"/>
    </row>
    <row r="49" spans="1:9" x14ac:dyDescent="0.25">
      <c r="A49" s="23"/>
      <c r="B49" s="20" t="s">
        <v>164</v>
      </c>
      <c r="C49" s="12" t="s">
        <v>0</v>
      </c>
      <c r="D49" s="13">
        <v>1</v>
      </c>
      <c r="E49" s="14"/>
      <c r="F49" s="22">
        <f>D49*E49</f>
        <v>0</v>
      </c>
      <c r="G49" s="49"/>
      <c r="H49" s="49"/>
      <c r="I49" s="49"/>
    </row>
    <row r="50" spans="1:9" x14ac:dyDescent="0.25">
      <c r="A50" s="23"/>
      <c r="B50" s="20" t="s">
        <v>53</v>
      </c>
      <c r="C50" s="12" t="s">
        <v>0</v>
      </c>
      <c r="D50" s="13">
        <v>5</v>
      </c>
      <c r="E50" s="14"/>
      <c r="F50" s="22">
        <f>D50*E50</f>
        <v>0</v>
      </c>
      <c r="G50" s="49"/>
      <c r="H50" s="49"/>
      <c r="I50" s="49"/>
    </row>
    <row r="51" spans="1:9" x14ac:dyDescent="0.25">
      <c r="A51" s="23" t="s">
        <v>54</v>
      </c>
      <c r="B51" s="41" t="s">
        <v>55</v>
      </c>
      <c r="C51" s="12"/>
      <c r="D51" s="13"/>
      <c r="E51" s="24"/>
      <c r="F51" s="22"/>
      <c r="G51" s="49"/>
      <c r="H51" s="49"/>
      <c r="I51" s="49"/>
    </row>
    <row r="52" spans="1:9" x14ac:dyDescent="0.25">
      <c r="A52" s="23"/>
      <c r="B52" s="20" t="s">
        <v>93</v>
      </c>
      <c r="C52" s="12" t="s">
        <v>0</v>
      </c>
      <c r="D52" s="13">
        <v>1</v>
      </c>
      <c r="E52" s="14"/>
      <c r="F52" s="22">
        <f>D52*E52</f>
        <v>0</v>
      </c>
      <c r="G52" s="49"/>
      <c r="H52" s="49"/>
      <c r="I52" s="49"/>
    </row>
    <row r="53" spans="1:9" x14ac:dyDescent="0.25">
      <c r="A53" s="23" t="s">
        <v>56</v>
      </c>
      <c r="B53" s="41" t="s">
        <v>57</v>
      </c>
      <c r="C53" s="12"/>
      <c r="D53" s="13"/>
      <c r="E53" s="14"/>
      <c r="F53" s="22"/>
      <c r="G53" s="49"/>
      <c r="H53" s="49"/>
      <c r="I53" s="49"/>
    </row>
    <row r="54" spans="1:9" x14ac:dyDescent="0.25">
      <c r="A54" s="23"/>
      <c r="B54" s="20" t="s">
        <v>58</v>
      </c>
      <c r="C54" s="12" t="s">
        <v>13</v>
      </c>
      <c r="D54" s="13">
        <f>+PI()*2</f>
        <v>6.2831853071795862</v>
      </c>
      <c r="E54" s="14"/>
      <c r="F54" s="22">
        <f>D54*E54</f>
        <v>0</v>
      </c>
      <c r="G54" s="49"/>
      <c r="H54" s="49"/>
      <c r="I54" s="49"/>
    </row>
    <row r="55" spans="1:9" x14ac:dyDescent="0.25">
      <c r="A55" s="23"/>
      <c r="B55" s="20" t="s">
        <v>59</v>
      </c>
      <c r="C55" s="12" t="s">
        <v>11</v>
      </c>
      <c r="D55" s="13">
        <v>15</v>
      </c>
      <c r="E55" s="14"/>
      <c r="F55" s="22">
        <f>D55*E55</f>
        <v>0</v>
      </c>
      <c r="G55" s="49"/>
      <c r="H55" s="49"/>
      <c r="I55" s="49"/>
    </row>
    <row r="56" spans="1:9" x14ac:dyDescent="0.25">
      <c r="A56" s="23"/>
      <c r="B56" s="20" t="s">
        <v>60</v>
      </c>
      <c r="C56" s="12" t="s">
        <v>13</v>
      </c>
      <c r="D56" s="13">
        <f>+D54</f>
        <v>6.2831853071795862</v>
      </c>
      <c r="E56" s="14"/>
      <c r="F56" s="22">
        <f>D56*E56</f>
        <v>0</v>
      </c>
      <c r="G56" s="49"/>
      <c r="H56" s="49"/>
      <c r="I56" s="49"/>
    </row>
    <row r="57" spans="1:9" x14ac:dyDescent="0.25">
      <c r="A57" s="23"/>
      <c r="B57" s="20" t="s">
        <v>133</v>
      </c>
      <c r="C57" s="12" t="s">
        <v>0</v>
      </c>
      <c r="D57" s="13">
        <v>1</v>
      </c>
      <c r="E57" s="14"/>
      <c r="F57" s="22">
        <f>D57*E57</f>
        <v>0</v>
      </c>
      <c r="G57" s="49"/>
      <c r="H57" s="49"/>
      <c r="I57" s="49"/>
    </row>
    <row r="58" spans="1:9" x14ac:dyDescent="0.25">
      <c r="A58" s="23"/>
      <c r="B58" s="10"/>
      <c r="C58" s="12"/>
      <c r="D58" s="13"/>
      <c r="E58" s="14"/>
      <c r="F58" s="22"/>
      <c r="G58" s="49"/>
      <c r="H58" s="49"/>
      <c r="I58" s="49"/>
    </row>
    <row r="59" spans="1:9" x14ac:dyDescent="0.25">
      <c r="A59" s="18" t="s">
        <v>61</v>
      </c>
      <c r="B59" s="10" t="s">
        <v>62</v>
      </c>
      <c r="C59" s="12"/>
      <c r="D59" s="13"/>
      <c r="E59" s="14"/>
      <c r="F59" s="22"/>
      <c r="G59" s="49"/>
      <c r="H59" s="49"/>
      <c r="I59" s="49"/>
    </row>
    <row r="60" spans="1:9" x14ac:dyDescent="0.25">
      <c r="A60" s="23" t="s">
        <v>63</v>
      </c>
      <c r="B60" s="41" t="s">
        <v>46</v>
      </c>
      <c r="C60" s="12"/>
      <c r="D60" s="13"/>
      <c r="E60" s="14"/>
      <c r="F60" s="22"/>
      <c r="G60" s="49"/>
      <c r="H60" s="49"/>
      <c r="I60" s="49"/>
    </row>
    <row r="61" spans="1:9" x14ac:dyDescent="0.25">
      <c r="A61" s="23"/>
      <c r="B61" s="20" t="s">
        <v>131</v>
      </c>
      <c r="C61" s="12" t="s">
        <v>35</v>
      </c>
      <c r="D61" s="13">
        <f>13+20+14</f>
        <v>47</v>
      </c>
      <c r="E61" s="14"/>
      <c r="F61" s="22">
        <f>D61*E61</f>
        <v>0</v>
      </c>
      <c r="G61" s="49"/>
      <c r="H61" s="48"/>
      <c r="I61" s="48"/>
    </row>
    <row r="62" spans="1:9" x14ac:dyDescent="0.25">
      <c r="A62" s="23"/>
      <c r="B62" s="20" t="s">
        <v>64</v>
      </c>
      <c r="C62" s="12" t="s">
        <v>35</v>
      </c>
      <c r="D62" s="13">
        <v>18</v>
      </c>
      <c r="E62" s="14"/>
      <c r="F62" s="22">
        <f>D62*E62</f>
        <v>0</v>
      </c>
      <c r="G62" s="49"/>
      <c r="H62" s="48"/>
      <c r="I62" s="48"/>
    </row>
    <row r="63" spans="1:9" x14ac:dyDescent="0.25">
      <c r="A63" s="23"/>
      <c r="B63" s="20" t="s">
        <v>132</v>
      </c>
      <c r="C63" s="12" t="s">
        <v>35</v>
      </c>
      <c r="D63" s="13">
        <f>21+21+39</f>
        <v>81</v>
      </c>
      <c r="E63" s="14"/>
      <c r="F63" s="22">
        <f>D63*E63</f>
        <v>0</v>
      </c>
      <c r="G63" s="49"/>
      <c r="H63" s="49"/>
      <c r="I63" s="49"/>
    </row>
    <row r="64" spans="1:9" x14ac:dyDescent="0.25">
      <c r="A64" s="23" t="s">
        <v>65</v>
      </c>
      <c r="B64" s="41" t="s">
        <v>49</v>
      </c>
      <c r="C64" s="12"/>
      <c r="D64" s="13"/>
      <c r="E64" s="14"/>
      <c r="F64" s="22"/>
      <c r="G64" s="49"/>
      <c r="H64" s="49"/>
      <c r="I64" s="49"/>
    </row>
    <row r="65" spans="1:9" x14ac:dyDescent="0.25">
      <c r="A65" s="23"/>
      <c r="B65" s="20" t="s">
        <v>66</v>
      </c>
      <c r="C65" s="12" t="s">
        <v>0</v>
      </c>
      <c r="D65" s="13">
        <v>9</v>
      </c>
      <c r="E65" s="14"/>
      <c r="F65" s="22">
        <f>D65*E65</f>
        <v>0</v>
      </c>
      <c r="G65" s="49"/>
      <c r="H65" s="49"/>
      <c r="I65" s="49"/>
    </row>
    <row r="66" spans="1:9" x14ac:dyDescent="0.25">
      <c r="A66" s="23"/>
      <c r="B66" s="20" t="s">
        <v>50</v>
      </c>
      <c r="C66" s="12" t="s">
        <v>0</v>
      </c>
      <c r="D66" s="13">
        <v>9</v>
      </c>
      <c r="E66" s="14"/>
      <c r="F66" s="22">
        <f>D66*E66</f>
        <v>0</v>
      </c>
      <c r="G66" s="49"/>
      <c r="H66" s="49"/>
      <c r="I66" s="49"/>
    </row>
    <row r="67" spans="1:9" x14ac:dyDescent="0.25">
      <c r="A67" s="23"/>
      <c r="B67" s="20" t="s">
        <v>161</v>
      </c>
      <c r="C67" s="12" t="s">
        <v>0</v>
      </c>
      <c r="D67" s="13">
        <v>1</v>
      </c>
      <c r="E67" s="14"/>
      <c r="F67" s="22">
        <f>D67*E67</f>
        <v>0</v>
      </c>
      <c r="G67" s="49"/>
      <c r="H67" s="49"/>
      <c r="I67" s="49"/>
    </row>
    <row r="68" spans="1:9" x14ac:dyDescent="0.25">
      <c r="A68" s="23" t="s">
        <v>67</v>
      </c>
      <c r="B68" s="41" t="s">
        <v>52</v>
      </c>
      <c r="C68" s="12"/>
      <c r="D68" s="13"/>
      <c r="E68" s="14"/>
      <c r="F68" s="22"/>
      <c r="G68" s="49"/>
      <c r="H68" s="49"/>
      <c r="I68" s="49"/>
    </row>
    <row r="69" spans="1:9" x14ac:dyDescent="0.25">
      <c r="A69" s="23"/>
      <c r="B69" s="20" t="s">
        <v>68</v>
      </c>
      <c r="C69" s="12" t="s">
        <v>0</v>
      </c>
      <c r="D69" s="13">
        <v>9</v>
      </c>
      <c r="E69" s="14"/>
      <c r="F69" s="22">
        <f>D69*E69</f>
        <v>0</v>
      </c>
      <c r="G69" s="49"/>
      <c r="H69" s="49"/>
      <c r="I69" s="49"/>
    </row>
    <row r="70" spans="1:9" x14ac:dyDescent="0.25">
      <c r="A70" s="23"/>
      <c r="B70" s="20" t="s">
        <v>69</v>
      </c>
      <c r="C70" s="12" t="s">
        <v>0</v>
      </c>
      <c r="D70" s="13">
        <v>9</v>
      </c>
      <c r="E70" s="14"/>
      <c r="F70" s="22">
        <f>D70*E70</f>
        <v>0</v>
      </c>
      <c r="G70" s="49"/>
      <c r="H70" s="49"/>
      <c r="I70" s="49"/>
    </row>
    <row r="71" spans="1:9" x14ac:dyDescent="0.25">
      <c r="A71" s="23"/>
      <c r="B71" s="20" t="s">
        <v>160</v>
      </c>
      <c r="C71" s="12" t="s">
        <v>0</v>
      </c>
      <c r="D71" s="13">
        <v>3</v>
      </c>
      <c r="E71" s="14"/>
      <c r="F71" s="22">
        <f>D71*E71</f>
        <v>0</v>
      </c>
      <c r="G71" s="49"/>
      <c r="H71" s="49"/>
      <c r="I71" s="49"/>
    </row>
    <row r="72" spans="1:9" x14ac:dyDescent="0.25">
      <c r="A72" s="23"/>
      <c r="B72" s="20" t="s">
        <v>122</v>
      </c>
      <c r="C72" s="12" t="s">
        <v>35</v>
      </c>
      <c r="D72" s="13">
        <v>3</v>
      </c>
      <c r="E72" s="14"/>
      <c r="F72" s="22">
        <f>D72*E72</f>
        <v>0</v>
      </c>
      <c r="G72" s="49"/>
      <c r="H72" s="49"/>
      <c r="I72" s="49"/>
    </row>
    <row r="73" spans="1:9" x14ac:dyDescent="0.25">
      <c r="A73" s="23" t="s">
        <v>70</v>
      </c>
      <c r="B73" s="41" t="s">
        <v>57</v>
      </c>
      <c r="C73" s="12"/>
      <c r="D73" s="13"/>
      <c r="E73" s="14"/>
      <c r="F73" s="22"/>
      <c r="G73" s="49"/>
      <c r="H73" s="49"/>
      <c r="I73" s="49"/>
    </row>
    <row r="74" spans="1:9" x14ac:dyDescent="0.25">
      <c r="A74" s="23"/>
      <c r="B74" s="20" t="s">
        <v>58</v>
      </c>
      <c r="C74" s="12" t="s">
        <v>13</v>
      </c>
      <c r="D74" s="13">
        <f>+PI()*1.5*1.5*2*3</f>
        <v>42.411500823462205</v>
      </c>
      <c r="E74" s="14"/>
      <c r="F74" s="22">
        <f>D74*E74</f>
        <v>0</v>
      </c>
      <c r="G74" s="49"/>
      <c r="H74" s="49"/>
      <c r="I74" s="49"/>
    </row>
    <row r="75" spans="1:9" x14ac:dyDescent="0.25">
      <c r="A75" s="23"/>
      <c r="B75" s="20" t="s">
        <v>59</v>
      </c>
      <c r="C75" s="12" t="s">
        <v>11</v>
      </c>
      <c r="D75" s="13">
        <f>+(18+7)*3</f>
        <v>75</v>
      </c>
      <c r="E75" s="14"/>
      <c r="F75" s="22">
        <f>D75*E75</f>
        <v>0</v>
      </c>
      <c r="G75" s="49"/>
      <c r="H75" s="49"/>
      <c r="I75" s="49"/>
    </row>
    <row r="76" spans="1:9" x14ac:dyDescent="0.25">
      <c r="A76" s="23"/>
      <c r="B76" s="20" t="s">
        <v>60</v>
      </c>
      <c r="C76" s="12" t="s">
        <v>13</v>
      </c>
      <c r="D76" s="13">
        <f>+D74</f>
        <v>42.411500823462205</v>
      </c>
      <c r="E76" s="14"/>
      <c r="F76" s="22">
        <f>D76*E76</f>
        <v>0</v>
      </c>
      <c r="G76" s="49"/>
      <c r="H76" s="49"/>
      <c r="I76" s="49"/>
    </row>
    <row r="77" spans="1:9" x14ac:dyDescent="0.25">
      <c r="A77" s="23"/>
      <c r="B77" s="20" t="s">
        <v>133</v>
      </c>
      <c r="C77" s="12" t="s">
        <v>0</v>
      </c>
      <c r="D77" s="13">
        <v>3</v>
      </c>
      <c r="E77" s="14"/>
      <c r="F77" s="22">
        <f>D77*E77</f>
        <v>0</v>
      </c>
      <c r="G77" s="49"/>
      <c r="H77" s="49"/>
      <c r="I77" s="49"/>
    </row>
    <row r="78" spans="1:9" x14ac:dyDescent="0.25">
      <c r="A78" s="18"/>
      <c r="B78" s="21" t="s">
        <v>71</v>
      </c>
      <c r="C78" s="12"/>
      <c r="D78" s="13"/>
      <c r="E78" s="14"/>
      <c r="F78" s="15">
        <f>SUM(F35:F77)</f>
        <v>0</v>
      </c>
      <c r="G78" s="48"/>
      <c r="H78" s="49"/>
      <c r="I78" s="49"/>
    </row>
    <row r="79" spans="1:9" x14ac:dyDescent="0.25">
      <c r="A79" s="18"/>
      <c r="B79" s="21"/>
      <c r="C79" s="12"/>
      <c r="D79" s="13"/>
      <c r="E79" s="14"/>
      <c r="F79" s="25"/>
      <c r="G79" s="48"/>
      <c r="H79" s="49"/>
      <c r="I79" s="49"/>
    </row>
    <row r="80" spans="1:9" x14ac:dyDescent="0.25">
      <c r="A80" s="18" t="s">
        <v>101</v>
      </c>
      <c r="B80" s="10" t="s">
        <v>74</v>
      </c>
      <c r="C80" s="12"/>
      <c r="D80" s="13"/>
      <c r="E80" s="14"/>
      <c r="F80" s="22"/>
      <c r="G80" s="49"/>
      <c r="H80" s="49"/>
      <c r="I80" s="49"/>
    </row>
    <row r="81" spans="1:9" x14ac:dyDescent="0.25">
      <c r="A81" s="18" t="s">
        <v>88</v>
      </c>
      <c r="B81" s="10" t="s">
        <v>103</v>
      </c>
      <c r="C81" s="12"/>
      <c r="D81" s="13"/>
      <c r="E81" s="14"/>
      <c r="F81" s="22"/>
      <c r="G81" s="49"/>
    </row>
    <row r="82" spans="1:9" x14ac:dyDescent="0.25">
      <c r="A82" s="18"/>
      <c r="B82" s="20" t="s">
        <v>75</v>
      </c>
      <c r="C82" s="12" t="s">
        <v>13</v>
      </c>
      <c r="D82" s="13">
        <f>+(D86)*0.55</f>
        <v>203.50000000000003</v>
      </c>
      <c r="E82" s="14"/>
      <c r="F82" s="22">
        <f t="shared" ref="F82:F101" si="2">D82*E82</f>
        <v>0</v>
      </c>
      <c r="G82" s="49"/>
      <c r="H82" s="49"/>
      <c r="I82" s="49"/>
    </row>
    <row r="83" spans="1:9" x14ac:dyDescent="0.25">
      <c r="A83" s="18"/>
      <c r="B83" s="20" t="s">
        <v>59</v>
      </c>
      <c r="C83" s="12" t="s">
        <v>11</v>
      </c>
      <c r="D83" s="13">
        <f>+D86*1.1</f>
        <v>407.00000000000006</v>
      </c>
      <c r="E83" s="14"/>
      <c r="F83" s="22">
        <f t="shared" si="2"/>
        <v>0</v>
      </c>
      <c r="G83" s="49"/>
      <c r="H83" s="49"/>
      <c r="I83" s="49"/>
    </row>
    <row r="84" spans="1:9" x14ac:dyDescent="0.25">
      <c r="A84" s="18"/>
      <c r="B84" s="20" t="s">
        <v>148</v>
      </c>
      <c r="C84" s="12" t="s">
        <v>13</v>
      </c>
      <c r="D84" s="13">
        <f>D86*0.4</f>
        <v>148</v>
      </c>
      <c r="E84" s="14"/>
      <c r="F84" s="22">
        <f t="shared" si="2"/>
        <v>0</v>
      </c>
      <c r="G84" s="49"/>
      <c r="H84" s="49"/>
      <c r="I84" s="49"/>
    </row>
    <row r="85" spans="1:9" x14ac:dyDescent="0.25">
      <c r="A85" s="23"/>
      <c r="B85" s="20" t="s">
        <v>76</v>
      </c>
      <c r="C85" s="12" t="s">
        <v>13</v>
      </c>
      <c r="D85" s="13">
        <f>+D86*0.15</f>
        <v>55.5</v>
      </c>
      <c r="E85" s="14"/>
      <c r="F85" s="22">
        <f t="shared" si="2"/>
        <v>0</v>
      </c>
      <c r="G85" s="49"/>
      <c r="H85" s="48"/>
      <c r="I85" s="48"/>
    </row>
    <row r="86" spans="1:9" x14ac:dyDescent="0.25">
      <c r="A86" s="23"/>
      <c r="B86" s="20" t="s">
        <v>162</v>
      </c>
      <c r="C86" s="12" t="s">
        <v>11</v>
      </c>
      <c r="D86" s="13">
        <v>370</v>
      </c>
      <c r="E86" s="14"/>
      <c r="F86" s="22">
        <f t="shared" si="2"/>
        <v>0</v>
      </c>
      <c r="G86" s="49"/>
      <c r="H86" s="49"/>
      <c r="I86" s="49"/>
    </row>
    <row r="87" spans="1:9" x14ac:dyDescent="0.25">
      <c r="A87" s="23"/>
      <c r="B87" s="20" t="s">
        <v>124</v>
      </c>
      <c r="C87" s="12" t="s">
        <v>11</v>
      </c>
      <c r="D87" s="13"/>
      <c r="E87" s="14"/>
      <c r="F87" s="52" t="s">
        <v>177</v>
      </c>
      <c r="G87" s="49"/>
      <c r="H87" s="49"/>
      <c r="I87" s="49"/>
    </row>
    <row r="88" spans="1:9" x14ac:dyDescent="0.25">
      <c r="A88" s="18"/>
      <c r="B88" s="20" t="s">
        <v>77</v>
      </c>
      <c r="C88" s="12" t="s">
        <v>35</v>
      </c>
      <c r="D88" s="13">
        <v>160</v>
      </c>
      <c r="E88" s="14"/>
      <c r="F88" s="22">
        <f>D88*E88</f>
        <v>0</v>
      </c>
      <c r="G88" s="49"/>
      <c r="H88" s="48"/>
      <c r="I88" s="48"/>
    </row>
    <row r="89" spans="1:9" x14ac:dyDescent="0.25">
      <c r="A89" s="18"/>
      <c r="B89" s="20" t="s">
        <v>120</v>
      </c>
      <c r="C89" s="12" t="s">
        <v>35</v>
      </c>
      <c r="D89" s="13">
        <v>8</v>
      </c>
      <c r="E89" s="14"/>
      <c r="F89" s="22">
        <f>D89*E89</f>
        <v>0</v>
      </c>
      <c r="G89" s="49"/>
      <c r="H89" s="49"/>
      <c r="I89" s="49"/>
    </row>
    <row r="90" spans="1:9" x14ac:dyDescent="0.25">
      <c r="A90" s="18"/>
      <c r="B90" s="20" t="s">
        <v>78</v>
      </c>
      <c r="C90" s="12" t="s">
        <v>5</v>
      </c>
      <c r="D90" s="13">
        <v>1</v>
      </c>
      <c r="E90" s="14"/>
      <c r="F90" s="22">
        <f t="shared" ref="F90" si="3">D90*E90</f>
        <v>0</v>
      </c>
      <c r="G90" s="49"/>
      <c r="H90" s="49"/>
      <c r="I90" s="49"/>
    </row>
    <row r="91" spans="1:9" x14ac:dyDescent="0.25">
      <c r="A91" s="18" t="s">
        <v>105</v>
      </c>
      <c r="B91" s="10" t="s">
        <v>104</v>
      </c>
      <c r="C91" s="12"/>
      <c r="D91" s="13"/>
      <c r="E91" s="14"/>
      <c r="F91" s="22"/>
      <c r="G91" s="49"/>
      <c r="H91" s="32"/>
      <c r="I91" s="32"/>
    </row>
    <row r="92" spans="1:9" x14ac:dyDescent="0.25">
      <c r="A92" s="37"/>
      <c r="B92" s="20" t="s">
        <v>94</v>
      </c>
      <c r="C92" s="12" t="s">
        <v>11</v>
      </c>
      <c r="D92" s="13">
        <f>114+67+186+5+7</f>
        <v>379</v>
      </c>
      <c r="E92" s="14"/>
      <c r="F92" s="14">
        <f t="shared" si="2"/>
        <v>0</v>
      </c>
      <c r="G92" s="49"/>
      <c r="H92" s="32"/>
      <c r="I92" s="32"/>
    </row>
    <row r="93" spans="1:9" x14ac:dyDescent="0.25">
      <c r="A93" s="23"/>
      <c r="B93" s="20" t="s">
        <v>124</v>
      </c>
      <c r="C93" s="12" t="s">
        <v>11</v>
      </c>
      <c r="D93" s="13"/>
      <c r="E93" s="14"/>
      <c r="F93" s="53" t="s">
        <v>177</v>
      </c>
      <c r="G93" s="49"/>
      <c r="H93" s="32"/>
      <c r="I93" s="32"/>
    </row>
    <row r="94" spans="1:9" x14ac:dyDescent="0.25">
      <c r="A94" s="18" t="s">
        <v>89</v>
      </c>
      <c r="B94" s="10" t="s">
        <v>107</v>
      </c>
      <c r="C94" s="12"/>
      <c r="D94" s="13"/>
      <c r="E94" s="14"/>
      <c r="F94" s="14"/>
      <c r="G94" s="49"/>
      <c r="H94" s="32"/>
      <c r="I94" s="32"/>
    </row>
    <row r="95" spans="1:9" x14ac:dyDescent="0.25">
      <c r="A95" s="37"/>
      <c r="B95" s="20" t="s">
        <v>75</v>
      </c>
      <c r="C95" s="12" t="s">
        <v>13</v>
      </c>
      <c r="D95" s="13">
        <f>+D96*0.25</f>
        <v>18.75</v>
      </c>
      <c r="E95" s="14"/>
      <c r="F95" s="14">
        <f t="shared" si="2"/>
        <v>0</v>
      </c>
      <c r="G95" s="49"/>
      <c r="H95" s="32"/>
      <c r="I95" s="32"/>
    </row>
    <row r="96" spans="1:9" x14ac:dyDescent="0.25">
      <c r="A96" s="37"/>
      <c r="B96" s="20" t="s">
        <v>59</v>
      </c>
      <c r="C96" s="12" t="s">
        <v>11</v>
      </c>
      <c r="D96" s="13">
        <v>75</v>
      </c>
      <c r="E96" s="14"/>
      <c r="F96" s="14">
        <f t="shared" si="2"/>
        <v>0</v>
      </c>
      <c r="G96" s="49"/>
      <c r="H96" s="49"/>
      <c r="I96" s="49"/>
    </row>
    <row r="97" spans="1:9" x14ac:dyDescent="0.25">
      <c r="A97" s="37"/>
      <c r="B97" s="20" t="s">
        <v>118</v>
      </c>
      <c r="C97" s="12" t="s">
        <v>13</v>
      </c>
      <c r="D97" s="13">
        <f>+D95</f>
        <v>18.75</v>
      </c>
      <c r="E97" s="14"/>
      <c r="F97" s="14">
        <f t="shared" si="2"/>
        <v>0</v>
      </c>
      <c r="G97" s="49"/>
      <c r="H97" s="48"/>
      <c r="I97" s="48"/>
    </row>
    <row r="98" spans="1:9" x14ac:dyDescent="0.25">
      <c r="A98" s="18" t="s">
        <v>90</v>
      </c>
      <c r="B98" s="10" t="s">
        <v>106</v>
      </c>
      <c r="C98" s="38"/>
      <c r="D98" s="38"/>
      <c r="E98" s="38"/>
      <c r="F98" s="38"/>
      <c r="H98" s="49"/>
      <c r="I98" s="49"/>
    </row>
    <row r="99" spans="1:9" x14ac:dyDescent="0.25">
      <c r="A99" s="11"/>
      <c r="B99" s="20" t="s">
        <v>79</v>
      </c>
      <c r="C99" s="12" t="s">
        <v>11</v>
      </c>
      <c r="D99" s="13">
        <v>10</v>
      </c>
      <c r="E99" s="14"/>
      <c r="F99" s="14">
        <f t="shared" si="2"/>
        <v>0</v>
      </c>
      <c r="G99" s="49"/>
      <c r="H99" s="49"/>
      <c r="I99" s="49"/>
    </row>
    <row r="100" spans="1:9" x14ac:dyDescent="0.25">
      <c r="A100" s="18"/>
      <c r="B100" s="20" t="s">
        <v>165</v>
      </c>
      <c r="C100" s="12" t="s">
        <v>11</v>
      </c>
      <c r="D100" s="13">
        <v>143</v>
      </c>
      <c r="E100" s="14"/>
      <c r="F100" s="22">
        <f t="shared" si="2"/>
        <v>0</v>
      </c>
      <c r="G100" s="49"/>
      <c r="H100" s="49"/>
      <c r="I100" s="49"/>
    </row>
    <row r="101" spans="1:9" x14ac:dyDescent="0.25">
      <c r="A101" s="18" t="s">
        <v>167</v>
      </c>
      <c r="B101" s="10" t="s">
        <v>168</v>
      </c>
      <c r="C101" s="12" t="s">
        <v>0</v>
      </c>
      <c r="D101" s="13">
        <v>11</v>
      </c>
      <c r="E101" s="14"/>
      <c r="F101" s="22">
        <f t="shared" si="2"/>
        <v>0</v>
      </c>
      <c r="G101" s="49"/>
      <c r="H101" s="49"/>
      <c r="I101" s="49"/>
    </row>
    <row r="102" spans="1:9" x14ac:dyDescent="0.25">
      <c r="A102" s="18"/>
      <c r="B102" s="21" t="s">
        <v>108</v>
      </c>
      <c r="C102" s="12"/>
      <c r="D102" s="13"/>
      <c r="E102" s="14"/>
      <c r="F102" s="15">
        <f>SUM(F82:F101)</f>
        <v>0</v>
      </c>
      <c r="G102" s="48"/>
      <c r="H102" s="49"/>
      <c r="I102" s="49"/>
    </row>
    <row r="103" spans="1:9" x14ac:dyDescent="0.25">
      <c r="A103" s="18"/>
      <c r="B103" s="20"/>
      <c r="C103" s="12"/>
      <c r="D103" s="13"/>
      <c r="E103" s="14"/>
      <c r="F103" s="22"/>
      <c r="G103" s="49"/>
      <c r="H103" s="49"/>
      <c r="I103" s="49"/>
    </row>
    <row r="104" spans="1:9" x14ac:dyDescent="0.25">
      <c r="A104" s="18" t="s">
        <v>102</v>
      </c>
      <c r="B104" s="10" t="s">
        <v>109</v>
      </c>
      <c r="C104" s="12"/>
      <c r="D104" s="13"/>
      <c r="E104" s="14"/>
      <c r="F104" s="22"/>
      <c r="G104" s="49"/>
      <c r="H104" s="49"/>
      <c r="I104" s="49"/>
    </row>
    <row r="105" spans="1:9" x14ac:dyDescent="0.25">
      <c r="A105" s="18" t="s">
        <v>80</v>
      </c>
      <c r="B105" s="10" t="s">
        <v>82</v>
      </c>
      <c r="C105" s="12"/>
      <c r="D105" s="13"/>
      <c r="E105" s="14"/>
      <c r="F105" s="25"/>
      <c r="G105" s="48"/>
      <c r="H105" s="49"/>
      <c r="I105" s="49"/>
    </row>
    <row r="106" spans="1:9" x14ac:dyDescent="0.25">
      <c r="A106" s="18"/>
      <c r="B106" s="20" t="s">
        <v>150</v>
      </c>
      <c r="C106" s="12" t="s">
        <v>35</v>
      </c>
      <c r="D106" s="13">
        <f>14+9+8</f>
        <v>31</v>
      </c>
      <c r="E106" s="14"/>
      <c r="F106" s="22">
        <f>D106*E106</f>
        <v>0</v>
      </c>
      <c r="G106" s="49"/>
      <c r="H106" s="49"/>
      <c r="I106" s="49"/>
    </row>
    <row r="107" spans="1:9" x14ac:dyDescent="0.25">
      <c r="A107" s="18" t="s">
        <v>81</v>
      </c>
      <c r="B107" s="10" t="s">
        <v>96</v>
      </c>
      <c r="C107" s="12"/>
      <c r="D107" s="13"/>
      <c r="E107" s="14"/>
      <c r="F107" s="22"/>
      <c r="G107" s="49"/>
      <c r="H107" s="49"/>
      <c r="I107" s="49"/>
    </row>
    <row r="108" spans="1:9" x14ac:dyDescent="0.25">
      <c r="A108" s="18"/>
      <c r="B108" s="20" t="s">
        <v>97</v>
      </c>
      <c r="C108" s="12" t="s">
        <v>0</v>
      </c>
      <c r="D108" s="13">
        <v>2</v>
      </c>
      <c r="E108" s="14"/>
      <c r="F108" s="22">
        <f>D108*E108</f>
        <v>0</v>
      </c>
      <c r="G108" s="49"/>
      <c r="H108" s="49"/>
      <c r="I108" s="49"/>
    </row>
    <row r="109" spans="1:9" x14ac:dyDescent="0.25">
      <c r="A109" s="18" t="s">
        <v>84</v>
      </c>
      <c r="B109" s="10" t="s">
        <v>135</v>
      </c>
      <c r="C109" s="12" t="s">
        <v>0</v>
      </c>
      <c r="D109" s="13">
        <v>1</v>
      </c>
      <c r="E109" s="14"/>
      <c r="F109" s="14">
        <f>+E109*D109</f>
        <v>0</v>
      </c>
      <c r="H109" s="49"/>
      <c r="I109" s="49"/>
    </row>
    <row r="110" spans="1:9" x14ac:dyDescent="0.25">
      <c r="A110" s="18" t="s">
        <v>151</v>
      </c>
      <c r="B110" s="10" t="s">
        <v>152</v>
      </c>
      <c r="C110" s="12"/>
      <c r="D110" s="13"/>
      <c r="E110" s="14"/>
      <c r="F110" s="22"/>
      <c r="H110" s="49"/>
      <c r="I110" s="49"/>
    </row>
    <row r="111" spans="1:9" x14ac:dyDescent="0.25">
      <c r="A111" s="18"/>
      <c r="B111" s="20" t="s">
        <v>166</v>
      </c>
      <c r="C111" s="12" t="s">
        <v>5</v>
      </c>
      <c r="D111" s="13">
        <v>1</v>
      </c>
      <c r="E111" s="14"/>
      <c r="F111" s="22">
        <f>D111*E111</f>
        <v>0</v>
      </c>
      <c r="H111" s="49"/>
      <c r="I111" s="49"/>
    </row>
    <row r="112" spans="1:9" x14ac:dyDescent="0.25">
      <c r="A112" s="18"/>
      <c r="B112" s="20" t="s">
        <v>153</v>
      </c>
      <c r="C112" s="12" t="s">
        <v>5</v>
      </c>
      <c r="D112" s="13">
        <v>1</v>
      </c>
      <c r="E112" s="14"/>
      <c r="F112" s="22">
        <f>D112*E112</f>
        <v>0</v>
      </c>
      <c r="H112" s="48"/>
      <c r="I112" s="48"/>
    </row>
    <row r="113" spans="1:9" x14ac:dyDescent="0.25">
      <c r="A113" s="18"/>
      <c r="B113" s="20" t="s">
        <v>154</v>
      </c>
      <c r="C113" s="12" t="s">
        <v>35</v>
      </c>
      <c r="D113" s="13">
        <f>31+78+6+1</f>
        <v>116</v>
      </c>
      <c r="E113" s="14"/>
      <c r="F113" s="22">
        <f>D113*E113</f>
        <v>0</v>
      </c>
      <c r="H113" s="48"/>
      <c r="I113" s="48"/>
    </row>
    <row r="114" spans="1:9" x14ac:dyDescent="0.25">
      <c r="A114" s="18"/>
      <c r="B114" s="21" t="s">
        <v>110</v>
      </c>
      <c r="C114" s="12"/>
      <c r="D114" s="13"/>
      <c r="E114" s="14"/>
      <c r="F114" s="15">
        <f>SUM(F106:F113)</f>
        <v>0</v>
      </c>
      <c r="G114" s="48"/>
      <c r="H114" s="48"/>
      <c r="I114" s="48"/>
    </row>
    <row r="115" spans="1:9" x14ac:dyDescent="0.25">
      <c r="A115" s="18"/>
      <c r="B115" s="20"/>
      <c r="C115" s="12"/>
      <c r="D115" s="13"/>
      <c r="E115" s="14"/>
      <c r="F115" s="22"/>
      <c r="G115" s="49"/>
      <c r="H115" s="49"/>
      <c r="I115" s="49"/>
    </row>
    <row r="116" spans="1:9" x14ac:dyDescent="0.25">
      <c r="A116" s="18" t="s">
        <v>111</v>
      </c>
      <c r="B116" s="10" t="s">
        <v>112</v>
      </c>
      <c r="C116" s="12"/>
      <c r="D116" s="13"/>
      <c r="E116" s="14"/>
      <c r="F116" s="22"/>
      <c r="G116" s="49"/>
      <c r="H116" s="48"/>
      <c r="I116" s="48"/>
    </row>
    <row r="117" spans="1:9" x14ac:dyDescent="0.25">
      <c r="A117" s="18" t="s">
        <v>113</v>
      </c>
      <c r="B117" s="10" t="s">
        <v>85</v>
      </c>
      <c r="C117" s="12"/>
      <c r="D117" s="13"/>
      <c r="E117" s="14"/>
      <c r="F117" s="22"/>
      <c r="G117" s="49"/>
      <c r="H117" s="48"/>
      <c r="I117" s="48"/>
    </row>
    <row r="118" spans="1:9" x14ac:dyDescent="0.25">
      <c r="A118" s="26"/>
      <c r="B118" s="20" t="s">
        <v>86</v>
      </c>
      <c r="C118" s="12" t="s">
        <v>13</v>
      </c>
      <c r="D118" s="13">
        <v>60</v>
      </c>
      <c r="E118" s="14"/>
      <c r="F118" s="22">
        <f t="shared" ref="F118:F124" si="4">D118*E118</f>
        <v>0</v>
      </c>
      <c r="G118" s="49"/>
      <c r="H118" s="50"/>
      <c r="I118" s="50"/>
    </row>
    <row r="119" spans="1:9" x14ac:dyDescent="0.25">
      <c r="A119" s="26"/>
      <c r="B119" s="20" t="s">
        <v>85</v>
      </c>
      <c r="C119" s="12" t="s">
        <v>13</v>
      </c>
      <c r="D119" s="13">
        <f>+D120*0.2</f>
        <v>126.80000000000001</v>
      </c>
      <c r="E119" s="14"/>
      <c r="F119" s="22">
        <f t="shared" si="4"/>
        <v>0</v>
      </c>
      <c r="G119" s="49"/>
      <c r="H119" s="32"/>
      <c r="I119" s="32"/>
    </row>
    <row r="120" spans="1:9" x14ac:dyDescent="0.25">
      <c r="A120" s="18" t="s">
        <v>114</v>
      </c>
      <c r="B120" s="10" t="s">
        <v>87</v>
      </c>
      <c r="C120" s="12" t="s">
        <v>11</v>
      </c>
      <c r="D120" s="13">
        <f>16+360+158+100</f>
        <v>634</v>
      </c>
      <c r="E120" s="14"/>
      <c r="F120" s="22">
        <f t="shared" si="4"/>
        <v>0</v>
      </c>
      <c r="G120" s="49"/>
      <c r="H120" s="32"/>
      <c r="I120" s="32"/>
    </row>
    <row r="121" spans="1:9" x14ac:dyDescent="0.25">
      <c r="A121" s="18" t="s">
        <v>115</v>
      </c>
      <c r="B121" s="10" t="s">
        <v>98</v>
      </c>
      <c r="C121" s="12" t="s">
        <v>0</v>
      </c>
      <c r="D121" s="13">
        <v>11</v>
      </c>
      <c r="E121" s="14"/>
      <c r="F121" s="22">
        <f t="shared" si="4"/>
        <v>0</v>
      </c>
      <c r="G121" s="49"/>
      <c r="H121" s="32"/>
      <c r="I121" s="32"/>
    </row>
    <row r="122" spans="1:9" ht="18" x14ac:dyDescent="0.25">
      <c r="A122" s="18" t="s">
        <v>116</v>
      </c>
      <c r="B122" s="10" t="s">
        <v>99</v>
      </c>
      <c r="C122" s="12" t="s">
        <v>0</v>
      </c>
      <c r="D122" s="13">
        <v>11</v>
      </c>
      <c r="E122" s="14"/>
      <c r="F122" s="22">
        <f t="shared" si="4"/>
        <v>0</v>
      </c>
      <c r="G122" s="49"/>
      <c r="H122" s="51"/>
      <c r="I122" s="51"/>
    </row>
    <row r="123" spans="1:9" x14ac:dyDescent="0.25">
      <c r="A123" s="18" t="s">
        <v>117</v>
      </c>
      <c r="B123" s="10" t="s">
        <v>170</v>
      </c>
      <c r="C123" s="12" t="s">
        <v>0</v>
      </c>
      <c r="D123" s="13">
        <v>36</v>
      </c>
      <c r="E123" s="14"/>
      <c r="F123" s="22"/>
      <c r="G123" s="49"/>
      <c r="H123" s="47"/>
      <c r="I123" s="47"/>
    </row>
    <row r="124" spans="1:9" x14ac:dyDescent="0.25">
      <c r="A124" s="18" t="s">
        <v>144</v>
      </c>
      <c r="B124" s="10" t="s">
        <v>143</v>
      </c>
      <c r="C124" s="12" t="s">
        <v>0</v>
      </c>
      <c r="D124" s="13">
        <v>4</v>
      </c>
      <c r="E124" s="14"/>
      <c r="F124" s="22">
        <f t="shared" si="4"/>
        <v>0</v>
      </c>
      <c r="G124" s="49"/>
      <c r="H124" s="31"/>
      <c r="I124" s="31"/>
    </row>
    <row r="125" spans="1:9" x14ac:dyDescent="0.25">
      <c r="A125" s="18" t="s">
        <v>145</v>
      </c>
      <c r="B125" s="10" t="s">
        <v>100</v>
      </c>
      <c r="C125" s="12"/>
      <c r="D125" s="13"/>
      <c r="E125" s="14"/>
      <c r="F125" s="22"/>
      <c r="G125" s="49"/>
      <c r="H125" s="48"/>
      <c r="I125" s="48"/>
    </row>
    <row r="126" spans="1:9" x14ac:dyDescent="0.25">
      <c r="A126" s="18"/>
      <c r="B126" s="20" t="s">
        <v>59</v>
      </c>
      <c r="C126" s="12" t="s">
        <v>11</v>
      </c>
      <c r="D126" s="13">
        <v>75</v>
      </c>
      <c r="E126" s="14"/>
      <c r="F126" s="22">
        <f>D126*E126</f>
        <v>0</v>
      </c>
      <c r="G126" s="49"/>
      <c r="H126" s="48"/>
      <c r="I126" s="48"/>
    </row>
    <row r="127" spans="1:9" x14ac:dyDescent="0.25">
      <c r="A127" s="26"/>
      <c r="B127" s="20" t="s">
        <v>125</v>
      </c>
      <c r="C127" s="12" t="s">
        <v>13</v>
      </c>
      <c r="D127" s="13">
        <f>+D126*0.2</f>
        <v>15</v>
      </c>
      <c r="E127" s="14"/>
      <c r="F127" s="22">
        <f>D127*E127</f>
        <v>0</v>
      </c>
      <c r="G127" s="49"/>
      <c r="H127" s="48"/>
      <c r="I127" s="48"/>
    </row>
    <row r="128" spans="1:9" x14ac:dyDescent="0.25">
      <c r="A128" s="18" t="s">
        <v>169</v>
      </c>
      <c r="B128" s="10" t="s">
        <v>146</v>
      </c>
      <c r="C128" s="12" t="s">
        <v>0</v>
      </c>
      <c r="D128" s="13">
        <v>28</v>
      </c>
      <c r="E128" s="14"/>
      <c r="F128" s="22">
        <f>D128*E128</f>
        <v>0</v>
      </c>
      <c r="G128" s="49"/>
      <c r="H128" s="31"/>
      <c r="I128" s="31"/>
    </row>
    <row r="129" spans="1:9" x14ac:dyDescent="0.25">
      <c r="A129" s="18"/>
      <c r="B129" s="21" t="s">
        <v>123</v>
      </c>
      <c r="C129" s="12"/>
      <c r="D129" s="13"/>
      <c r="E129" s="14"/>
      <c r="F129" s="15">
        <f>SUM(F118:F128)</f>
        <v>0</v>
      </c>
      <c r="G129" s="48"/>
      <c r="H129" s="49"/>
      <c r="I129" s="49"/>
    </row>
    <row r="130" spans="1:9" x14ac:dyDescent="0.25">
      <c r="A130" s="18"/>
      <c r="B130" s="10"/>
      <c r="C130" s="12"/>
      <c r="D130" s="13"/>
      <c r="E130" s="14"/>
      <c r="F130" s="25"/>
      <c r="G130" s="48"/>
      <c r="H130" s="49"/>
      <c r="I130" s="49"/>
    </row>
    <row r="131" spans="1:9" x14ac:dyDescent="0.25">
      <c r="A131" s="45"/>
      <c r="B131" s="21"/>
      <c r="C131" s="12"/>
      <c r="D131" s="13"/>
      <c r="E131" s="14"/>
      <c r="F131" s="15"/>
      <c r="G131" s="48"/>
      <c r="H131" s="49"/>
      <c r="I131" s="49"/>
    </row>
    <row r="132" spans="1:9" x14ac:dyDescent="0.25">
      <c r="A132" s="45" t="s">
        <v>126</v>
      </c>
      <c r="B132" s="27" t="s">
        <v>134</v>
      </c>
      <c r="C132" s="12" t="s">
        <v>5</v>
      </c>
      <c r="D132" s="13">
        <v>1</v>
      </c>
      <c r="E132" s="14"/>
      <c r="F132" s="22">
        <f>D132*E132</f>
        <v>0</v>
      </c>
      <c r="G132" s="49"/>
      <c r="H132" s="49"/>
      <c r="I132" s="49"/>
    </row>
    <row r="133" spans="1:9" x14ac:dyDescent="0.25">
      <c r="A133" s="45"/>
      <c r="B133" s="21"/>
      <c r="C133" s="12"/>
      <c r="D133" s="13"/>
      <c r="E133" s="14"/>
      <c r="F133" s="15"/>
      <c r="G133" s="48"/>
      <c r="H133" s="49"/>
      <c r="I133" s="49"/>
    </row>
    <row r="134" spans="1:9" x14ac:dyDescent="0.25">
      <c r="A134" s="11" t="s">
        <v>72</v>
      </c>
      <c r="B134" s="10" t="s">
        <v>73</v>
      </c>
      <c r="C134" s="12" t="s">
        <v>5</v>
      </c>
      <c r="D134" s="13">
        <v>1</v>
      </c>
      <c r="E134" s="14"/>
      <c r="F134" s="15">
        <f>D134*E134</f>
        <v>0</v>
      </c>
      <c r="G134" s="48"/>
      <c r="H134" s="49"/>
      <c r="I134" s="49"/>
    </row>
    <row r="135" spans="1:9" x14ac:dyDescent="0.25">
      <c r="A135" s="11"/>
      <c r="B135" s="28"/>
      <c r="C135" s="12"/>
      <c r="D135" s="13"/>
      <c r="E135" s="14"/>
      <c r="F135" s="29"/>
      <c r="G135" s="50"/>
      <c r="H135" s="49"/>
      <c r="I135" s="49"/>
    </row>
    <row r="136" spans="1:9" x14ac:dyDescent="0.25">
      <c r="A136" s="54" t="s">
        <v>178</v>
      </c>
      <c r="B136" s="54"/>
      <c r="C136" s="54"/>
      <c r="D136" s="54"/>
      <c r="E136" s="54"/>
      <c r="F136" s="30">
        <f>F134+F78+F31+F23+F6+F129+F114+F102+F132</f>
        <v>0</v>
      </c>
      <c r="G136" s="32"/>
      <c r="H136" s="49"/>
      <c r="I136" s="49"/>
    </row>
    <row r="137" spans="1:9" x14ac:dyDescent="0.25">
      <c r="A137" s="31"/>
      <c r="B137" s="31"/>
      <c r="C137" s="31"/>
      <c r="D137" s="31"/>
      <c r="E137" s="31"/>
      <c r="F137" s="32"/>
      <c r="G137" s="32"/>
      <c r="H137" s="49"/>
      <c r="I137" s="49"/>
    </row>
    <row r="138" spans="1:9" x14ac:dyDescent="0.25">
      <c r="A138" s="1"/>
      <c r="B138" s="33"/>
      <c r="C138" s="34"/>
      <c r="D138" s="35"/>
      <c r="E138" s="34"/>
      <c r="F138" s="32"/>
      <c r="G138" s="32"/>
    </row>
    <row r="139" spans="1:9" ht="18" x14ac:dyDescent="0.25">
      <c r="A139" s="58" t="s">
        <v>147</v>
      </c>
      <c r="B139" s="58"/>
      <c r="C139" s="58"/>
      <c r="D139" s="58"/>
      <c r="E139" s="58"/>
      <c r="F139" s="58"/>
      <c r="G139" s="51"/>
      <c r="H139" s="49"/>
      <c r="I139" s="49"/>
    </row>
    <row r="140" spans="1:9" ht="30" x14ac:dyDescent="0.25">
      <c r="A140" s="4" t="s">
        <v>137</v>
      </c>
      <c r="B140" s="5" t="s">
        <v>138</v>
      </c>
      <c r="C140" s="5" t="s">
        <v>139</v>
      </c>
      <c r="D140" s="6" t="s">
        <v>140</v>
      </c>
      <c r="E140" s="43" t="s">
        <v>141</v>
      </c>
      <c r="F140" s="43" t="s">
        <v>142</v>
      </c>
      <c r="G140" s="47"/>
      <c r="H140" s="49"/>
      <c r="I140" s="49"/>
    </row>
    <row r="141" spans="1:9" x14ac:dyDescent="0.25">
      <c r="A141" s="39"/>
      <c r="B141" s="8"/>
      <c r="C141" s="8"/>
      <c r="D141" s="9"/>
      <c r="E141" s="8"/>
      <c r="F141" s="40"/>
      <c r="G141" s="31"/>
      <c r="H141" s="48"/>
      <c r="I141" s="48"/>
    </row>
    <row r="142" spans="1:9" x14ac:dyDescent="0.25">
      <c r="A142" s="18" t="s">
        <v>8</v>
      </c>
      <c r="B142" s="10" t="s">
        <v>173</v>
      </c>
      <c r="C142" s="12"/>
      <c r="D142" s="13"/>
      <c r="E142" s="14"/>
      <c r="F142" s="19"/>
      <c r="G142" s="48"/>
      <c r="H142" s="49"/>
      <c r="I142" s="49"/>
    </row>
    <row r="143" spans="1:9" x14ac:dyDescent="0.25">
      <c r="A143" s="39"/>
      <c r="B143" s="20" t="s">
        <v>155</v>
      </c>
      <c r="C143" s="12" t="s">
        <v>35</v>
      </c>
      <c r="D143" s="13">
        <v>33</v>
      </c>
      <c r="E143" s="14"/>
      <c r="F143" s="19">
        <f>E143*D143</f>
        <v>0</v>
      </c>
      <c r="G143" s="31"/>
      <c r="H143" s="49"/>
      <c r="I143" s="49"/>
    </row>
    <row r="144" spans="1:9" x14ac:dyDescent="0.25">
      <c r="A144" s="39"/>
      <c r="B144" s="20" t="s">
        <v>174</v>
      </c>
      <c r="C144" s="12" t="s">
        <v>5</v>
      </c>
      <c r="D144" s="13">
        <v>1</v>
      </c>
      <c r="E144" s="14"/>
      <c r="F144" s="19">
        <f>E144*D144</f>
        <v>0</v>
      </c>
      <c r="G144" s="31"/>
      <c r="H144" s="49"/>
      <c r="I144" s="49"/>
    </row>
    <row r="145" spans="1:9" x14ac:dyDescent="0.25">
      <c r="A145" s="39"/>
      <c r="B145" s="20"/>
      <c r="C145" s="12"/>
      <c r="D145" s="13"/>
      <c r="E145" s="14"/>
      <c r="F145" s="25"/>
      <c r="G145" s="31"/>
      <c r="H145" s="49"/>
      <c r="I145" s="49"/>
    </row>
    <row r="146" spans="1:9" x14ac:dyDescent="0.25">
      <c r="A146" s="18" t="s">
        <v>88</v>
      </c>
      <c r="B146" s="10" t="s">
        <v>103</v>
      </c>
      <c r="C146" s="12"/>
      <c r="D146" s="13"/>
      <c r="E146" s="14"/>
      <c r="F146" s="22"/>
      <c r="G146" s="49"/>
      <c r="H146" s="49"/>
      <c r="I146" s="49"/>
    </row>
    <row r="147" spans="1:9" x14ac:dyDescent="0.25">
      <c r="A147" s="18"/>
      <c r="B147" s="20" t="s">
        <v>75</v>
      </c>
      <c r="C147" s="12" t="s">
        <v>13</v>
      </c>
      <c r="D147" s="13">
        <f>+D148*0.6</f>
        <v>114</v>
      </c>
      <c r="E147" s="14"/>
      <c r="F147" s="22">
        <f t="shared" ref="F147:F151" si="5">D147*E147</f>
        <v>0</v>
      </c>
      <c r="G147" s="49"/>
      <c r="H147" s="49"/>
      <c r="I147" s="49"/>
    </row>
    <row r="148" spans="1:9" x14ac:dyDescent="0.25">
      <c r="A148" s="18"/>
      <c r="B148" s="20" t="s">
        <v>59</v>
      </c>
      <c r="C148" s="12" t="s">
        <v>11</v>
      </c>
      <c r="D148" s="13">
        <v>190</v>
      </c>
      <c r="E148" s="14"/>
      <c r="F148" s="22">
        <f t="shared" si="5"/>
        <v>0</v>
      </c>
      <c r="G148" s="49"/>
      <c r="H148" s="49"/>
      <c r="I148" s="49"/>
    </row>
    <row r="149" spans="1:9" x14ac:dyDescent="0.25">
      <c r="A149" s="18"/>
      <c r="B149" s="20" t="s">
        <v>148</v>
      </c>
      <c r="C149" s="12" t="s">
        <v>13</v>
      </c>
      <c r="D149" s="13">
        <f>D148*0.4</f>
        <v>76</v>
      </c>
      <c r="E149" s="14"/>
      <c r="F149" s="22">
        <f t="shared" si="5"/>
        <v>0</v>
      </c>
      <c r="G149" s="49"/>
      <c r="H149" s="49"/>
      <c r="I149" s="49"/>
    </row>
    <row r="150" spans="1:9" x14ac:dyDescent="0.25">
      <c r="A150" s="23"/>
      <c r="B150" s="20" t="s">
        <v>149</v>
      </c>
      <c r="C150" s="12" t="s">
        <v>13</v>
      </c>
      <c r="D150" s="13">
        <f>+D148*0.2</f>
        <v>38</v>
      </c>
      <c r="E150" s="14"/>
      <c r="F150" s="22">
        <f t="shared" si="5"/>
        <v>0</v>
      </c>
      <c r="G150" s="49"/>
      <c r="H150" s="49"/>
      <c r="I150" s="49"/>
    </row>
    <row r="151" spans="1:9" x14ac:dyDescent="0.25">
      <c r="A151" s="23"/>
      <c r="B151" s="20" t="s">
        <v>119</v>
      </c>
      <c r="C151" s="12" t="s">
        <v>11</v>
      </c>
      <c r="D151" s="13">
        <f>+D148</f>
        <v>190</v>
      </c>
      <c r="E151" s="14"/>
      <c r="F151" s="22">
        <f t="shared" si="5"/>
        <v>0</v>
      </c>
      <c r="G151" s="49"/>
      <c r="H151" s="49"/>
      <c r="I151" s="49"/>
    </row>
    <row r="152" spans="1:9" x14ac:dyDescent="0.25">
      <c r="A152" s="18"/>
      <c r="B152" s="20" t="s">
        <v>77</v>
      </c>
      <c r="C152" s="12" t="s">
        <v>35</v>
      </c>
      <c r="D152" s="13">
        <v>105</v>
      </c>
      <c r="E152" s="14"/>
      <c r="F152" s="22">
        <f>D152*E152</f>
        <v>0</v>
      </c>
      <c r="G152" s="49"/>
      <c r="H152" s="49"/>
      <c r="I152" s="49"/>
    </row>
    <row r="153" spans="1:9" x14ac:dyDescent="0.25">
      <c r="A153" s="18"/>
      <c r="B153" s="20" t="s">
        <v>120</v>
      </c>
      <c r="C153" s="12" t="s">
        <v>35</v>
      </c>
      <c r="D153" s="13">
        <v>37</v>
      </c>
      <c r="E153" s="14"/>
      <c r="F153" s="22">
        <f>D153*E153</f>
        <v>0</v>
      </c>
      <c r="G153" s="49"/>
      <c r="H153" s="32"/>
      <c r="I153" s="32"/>
    </row>
    <row r="154" spans="1:9" x14ac:dyDescent="0.25">
      <c r="A154" s="18"/>
      <c r="B154" s="20" t="s">
        <v>78</v>
      </c>
      <c r="C154" s="12" t="s">
        <v>5</v>
      </c>
      <c r="D154" s="13">
        <v>1</v>
      </c>
      <c r="E154" s="14"/>
      <c r="F154" s="22">
        <f t="shared" ref="F154" si="6">D154*E154</f>
        <v>0</v>
      </c>
      <c r="G154" s="49"/>
    </row>
    <row r="155" spans="1:9" ht="18" x14ac:dyDescent="0.25">
      <c r="A155" s="18" t="s">
        <v>90</v>
      </c>
      <c r="B155" s="10" t="s">
        <v>106</v>
      </c>
      <c r="C155" s="38"/>
      <c r="D155" s="38"/>
      <c r="E155" s="38"/>
      <c r="F155" s="38"/>
      <c r="H155" s="51"/>
      <c r="I155" s="51"/>
    </row>
    <row r="156" spans="1:9" x14ac:dyDescent="0.25">
      <c r="A156" s="18"/>
      <c r="B156" s="20" t="s">
        <v>95</v>
      </c>
      <c r="C156" s="12" t="s">
        <v>11</v>
      </c>
      <c r="D156" s="13">
        <v>8</v>
      </c>
      <c r="E156" s="14"/>
      <c r="F156" s="22">
        <f t="shared" ref="F156" si="7">D156*E156</f>
        <v>0</v>
      </c>
      <c r="G156" s="49"/>
      <c r="H156" s="47"/>
      <c r="I156" s="47"/>
    </row>
    <row r="157" spans="1:9" x14ac:dyDescent="0.25">
      <c r="A157" s="18"/>
      <c r="B157" s="20"/>
      <c r="C157" s="12"/>
      <c r="D157" s="13"/>
      <c r="E157" s="14"/>
      <c r="F157" s="22"/>
      <c r="G157" s="49"/>
      <c r="H157" s="49"/>
      <c r="I157" s="49"/>
    </row>
    <row r="158" spans="1:9" x14ac:dyDescent="0.25">
      <c r="A158" s="18" t="s">
        <v>80</v>
      </c>
      <c r="B158" s="10" t="s">
        <v>82</v>
      </c>
      <c r="C158" s="12"/>
      <c r="D158" s="13"/>
      <c r="E158" s="14"/>
      <c r="F158" s="25"/>
      <c r="G158" s="48"/>
      <c r="H158" s="49"/>
      <c r="I158" s="49"/>
    </row>
    <row r="159" spans="1:9" x14ac:dyDescent="0.25">
      <c r="A159" s="18"/>
      <c r="B159" s="20" t="s">
        <v>83</v>
      </c>
      <c r="C159" s="12" t="s">
        <v>35</v>
      </c>
      <c r="D159" s="13">
        <v>53</v>
      </c>
      <c r="E159" s="14"/>
      <c r="F159" s="22">
        <f>D159*E159</f>
        <v>0</v>
      </c>
      <c r="G159" s="49"/>
      <c r="H159" s="49"/>
      <c r="I159" s="49"/>
    </row>
    <row r="160" spans="1:9" x14ac:dyDescent="0.25">
      <c r="A160" s="18"/>
      <c r="B160" s="20" t="s">
        <v>136</v>
      </c>
      <c r="C160" s="12" t="s">
        <v>35</v>
      </c>
      <c r="D160" s="13">
        <v>-8</v>
      </c>
      <c r="E160" s="14"/>
      <c r="F160" s="22">
        <f>D160*E160</f>
        <v>0</v>
      </c>
      <c r="G160" s="49"/>
      <c r="H160" s="49"/>
      <c r="I160" s="49"/>
    </row>
    <row r="161" spans="1:9" x14ac:dyDescent="0.25">
      <c r="A161" s="18"/>
      <c r="B161" s="20"/>
      <c r="C161" s="12"/>
      <c r="D161" s="13"/>
      <c r="E161" s="14"/>
      <c r="F161" s="22"/>
      <c r="G161" s="49"/>
      <c r="H161" s="32"/>
      <c r="I161" s="32"/>
    </row>
    <row r="162" spans="1:9" x14ac:dyDescent="0.25">
      <c r="A162" s="18" t="s">
        <v>113</v>
      </c>
      <c r="B162" s="10" t="s">
        <v>85</v>
      </c>
      <c r="C162" s="12"/>
      <c r="D162" s="13"/>
      <c r="E162" s="14"/>
      <c r="F162" s="22"/>
      <c r="G162" s="49"/>
      <c r="H162" s="32"/>
      <c r="I162" s="32"/>
    </row>
    <row r="163" spans="1:9" x14ac:dyDescent="0.25">
      <c r="A163" s="26"/>
      <c r="B163" s="20" t="s">
        <v>85</v>
      </c>
      <c r="C163" s="12" t="s">
        <v>13</v>
      </c>
      <c r="D163" s="13">
        <f>+D164*0.2</f>
        <v>31.400000000000002</v>
      </c>
      <c r="E163" s="14"/>
      <c r="F163" s="22">
        <f>D163*E163</f>
        <v>0</v>
      </c>
      <c r="G163" s="49"/>
      <c r="H163" s="32"/>
      <c r="I163" s="32"/>
    </row>
    <row r="164" spans="1:9" x14ac:dyDescent="0.25">
      <c r="A164" s="18" t="s">
        <v>114</v>
      </c>
      <c r="B164" s="10" t="s">
        <v>87</v>
      </c>
      <c r="C164" s="12" t="s">
        <v>11</v>
      </c>
      <c r="D164" s="13">
        <v>157</v>
      </c>
      <c r="E164" s="14"/>
      <c r="F164" s="22">
        <f>D164*E164</f>
        <v>0</v>
      </c>
      <c r="G164" s="49"/>
      <c r="H164" s="32"/>
      <c r="I164" s="32"/>
    </row>
    <row r="165" spans="1:9" x14ac:dyDescent="0.25">
      <c r="A165" s="18" t="s">
        <v>115</v>
      </c>
      <c r="B165" s="10" t="s">
        <v>98</v>
      </c>
      <c r="C165" s="12" t="s">
        <v>0</v>
      </c>
      <c r="D165" s="13">
        <v>4</v>
      </c>
      <c r="E165" s="14"/>
      <c r="F165" s="22">
        <f>D165*E165</f>
        <v>0</v>
      </c>
      <c r="G165" s="49"/>
      <c r="H165" s="32"/>
      <c r="I165" s="32"/>
    </row>
    <row r="166" spans="1:9" x14ac:dyDescent="0.25">
      <c r="A166" s="18" t="s">
        <v>116</v>
      </c>
      <c r="B166" s="10" t="s">
        <v>99</v>
      </c>
      <c r="C166" s="12" t="s">
        <v>0</v>
      </c>
      <c r="D166" s="13">
        <v>4</v>
      </c>
      <c r="E166" s="14"/>
      <c r="F166" s="22">
        <f>D166*E166</f>
        <v>0</v>
      </c>
      <c r="G166" s="49"/>
      <c r="H166" s="32"/>
      <c r="I166" s="32"/>
    </row>
    <row r="167" spans="1:9" x14ac:dyDescent="0.25">
      <c r="A167" s="18" t="s">
        <v>144</v>
      </c>
      <c r="B167" s="10" t="s">
        <v>143</v>
      </c>
      <c r="C167" s="12" t="s">
        <v>0</v>
      </c>
      <c r="D167" s="13">
        <v>1</v>
      </c>
      <c r="E167" s="14"/>
      <c r="F167" s="22">
        <f t="shared" ref="F167" si="8">D167*E167</f>
        <v>0</v>
      </c>
      <c r="G167" s="49"/>
      <c r="H167" s="32"/>
      <c r="I167" s="32"/>
    </row>
    <row r="168" spans="1:9" x14ac:dyDescent="0.25">
      <c r="A168" s="18"/>
      <c r="B168" s="10"/>
      <c r="C168" s="12"/>
      <c r="D168" s="13"/>
      <c r="E168" s="14"/>
      <c r="F168" s="22"/>
      <c r="G168" s="49"/>
    </row>
    <row r="169" spans="1:9" x14ac:dyDescent="0.25">
      <c r="A169" s="54" t="s">
        <v>121</v>
      </c>
      <c r="B169" s="54"/>
      <c r="C169" s="54"/>
      <c r="D169" s="54"/>
      <c r="E169" s="54"/>
      <c r="F169" s="30">
        <f>SUM(F142:F168)</f>
        <v>0</v>
      </c>
      <c r="G169" s="32"/>
    </row>
    <row r="170" spans="1:9" x14ac:dyDescent="0.25">
      <c r="A170" s="31"/>
      <c r="B170" s="31"/>
      <c r="C170" s="31"/>
      <c r="D170" s="31"/>
      <c r="E170" s="31"/>
      <c r="F170" s="32"/>
      <c r="G170" s="32"/>
      <c r="H170" s="32"/>
      <c r="I170" s="32"/>
    </row>
    <row r="172" spans="1:9" ht="18" x14ac:dyDescent="0.25">
      <c r="A172" s="58" t="s">
        <v>171</v>
      </c>
      <c r="B172" s="58"/>
      <c r="C172" s="58"/>
      <c r="D172" s="58"/>
      <c r="E172" s="58"/>
      <c r="F172" s="58"/>
      <c r="G172" s="51"/>
    </row>
    <row r="173" spans="1:9" ht="30" x14ac:dyDescent="0.25">
      <c r="A173" s="4" t="s">
        <v>137</v>
      </c>
      <c r="B173" s="5" t="s">
        <v>138</v>
      </c>
      <c r="C173" s="5" t="s">
        <v>139</v>
      </c>
      <c r="D173" s="6" t="s">
        <v>140</v>
      </c>
      <c r="E173" s="43" t="s">
        <v>141</v>
      </c>
      <c r="F173" s="43" t="s">
        <v>142</v>
      </c>
      <c r="G173" s="47"/>
    </row>
    <row r="174" spans="1:9" x14ac:dyDescent="0.25">
      <c r="A174" s="18" t="s">
        <v>89</v>
      </c>
      <c r="B174" s="10" t="s">
        <v>107</v>
      </c>
      <c r="C174" s="12"/>
      <c r="D174" s="13"/>
      <c r="E174" s="14"/>
      <c r="F174" s="14"/>
      <c r="G174" s="49"/>
    </row>
    <row r="175" spans="1:9" x14ac:dyDescent="0.25">
      <c r="A175" s="37"/>
      <c r="B175" s="20" t="s">
        <v>75</v>
      </c>
      <c r="C175" s="12" t="s">
        <v>13</v>
      </c>
      <c r="D175" s="13">
        <f>+D176*0.25</f>
        <v>88.75</v>
      </c>
      <c r="E175" s="14"/>
      <c r="F175" s="14">
        <f t="shared" ref="F175:F177" si="9">D175*E175</f>
        <v>0</v>
      </c>
      <c r="G175" s="49"/>
    </row>
    <row r="176" spans="1:9" x14ac:dyDescent="0.25">
      <c r="A176" s="37"/>
      <c r="B176" s="20" t="s">
        <v>59</v>
      </c>
      <c r="C176" s="12" t="s">
        <v>11</v>
      </c>
      <c r="D176" s="13">
        <v>355</v>
      </c>
      <c r="E176" s="14"/>
      <c r="F176" s="14">
        <f t="shared" si="9"/>
        <v>0</v>
      </c>
      <c r="G176" s="49"/>
    </row>
    <row r="177" spans="1:7" x14ac:dyDescent="0.25">
      <c r="A177" s="37"/>
      <c r="B177" s="20" t="s">
        <v>118</v>
      </c>
      <c r="C177" s="12" t="s">
        <v>13</v>
      </c>
      <c r="D177" s="13">
        <f>+D175</f>
        <v>88.75</v>
      </c>
      <c r="E177" s="14"/>
      <c r="F177" s="14">
        <f t="shared" si="9"/>
        <v>0</v>
      </c>
      <c r="G177" s="49"/>
    </row>
    <row r="178" spans="1:7" x14ac:dyDescent="0.25">
      <c r="A178" s="54" t="s">
        <v>172</v>
      </c>
      <c r="B178" s="54"/>
      <c r="C178" s="54"/>
      <c r="D178" s="54"/>
      <c r="E178" s="54"/>
      <c r="F178" s="30">
        <f>SUM(F174:F177)</f>
        <v>0</v>
      </c>
      <c r="G178" s="32"/>
    </row>
    <row r="181" spans="1:7" ht="18.75" x14ac:dyDescent="0.3">
      <c r="A181" s="60" t="s">
        <v>179</v>
      </c>
      <c r="B181" s="61"/>
      <c r="C181" s="61"/>
      <c r="D181" s="61"/>
      <c r="E181" s="62"/>
      <c r="F181" s="59">
        <f>+F178+F169+F136</f>
        <v>0</v>
      </c>
    </row>
  </sheetData>
  <mergeCells count="8">
    <mergeCell ref="A181:E181"/>
    <mergeCell ref="A178:E178"/>
    <mergeCell ref="A169:E169"/>
    <mergeCell ref="A1:B1"/>
    <mergeCell ref="D1:F1"/>
    <mergeCell ref="A136:E136"/>
    <mergeCell ref="A172:F172"/>
    <mergeCell ref="A139:F139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72" fitToHeight="3" orientation="portrait" r:id="rId1"/>
  <headerFooter>
    <oddHeader>&amp;LAdministration térritoriale 
Wallis&amp;C&amp;"-,Gras"D.C.E.
Lot N°02A : Terrassement VRD&amp;RNovembre 2025</oddHeader>
    <oddFooter>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B1D4D6-987D-458A-AD50-A0A8ECAB2EB8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A05B64CE-FF96-43DE-8C19-33DA026F6B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1E19C1-5B66-40C4-8AB7-904651CD92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Melina FOTOFILI</cp:lastModifiedBy>
  <cp:lastPrinted>2025-11-09T23:28:25Z</cp:lastPrinted>
  <dcterms:created xsi:type="dcterms:W3CDTF">2021-10-12T05:12:01Z</dcterms:created>
  <dcterms:modified xsi:type="dcterms:W3CDTF">2025-12-22T21:15:44Z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